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приложение 2 доходы ГО" sheetId="1" r:id="rId1"/>
  </sheets>
  <definedNames>
    <definedName name="_xlnm.Print_Area" localSheetId="0">'приложение 2 доходы ГО'!$A$1:$G$159</definedName>
  </definedNames>
  <calcPr fullCalcOnLoad="1"/>
</workbook>
</file>

<file path=xl/sharedStrings.xml><?xml version="1.0" encoding="utf-8"?>
<sst xmlns="http://schemas.openxmlformats.org/spreadsheetml/2006/main" count="439" uniqueCount="293">
  <si>
    <t>Код бюджетной классификации Российской Федерации</t>
  </si>
  <si>
    <t>Наименование дохода</t>
  </si>
  <si>
    <t>000</t>
  </si>
  <si>
    <t>1 00 00000 00 0000 000</t>
  </si>
  <si>
    <t>1 01 00000 00 0000 000</t>
  </si>
  <si>
    <t xml:space="preserve">1 01 02000 01 0000 110 </t>
  </si>
  <si>
    <t>Налог на доходы физических лиц</t>
  </si>
  <si>
    <t>1 01 02010 01 0000 110</t>
  </si>
  <si>
    <t>1 01 02020 01 0000 110</t>
  </si>
  <si>
    <t>1 01 02040 01 0000 110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</si>
  <si>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</si>
  <si>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</si>
  <si>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</si>
  <si>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</si>
  <si>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</si>
  <si>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</si>
  <si>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</si>
  <si>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</si>
  <si>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</si>
  <si>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</si>
  <si>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</si>
  <si>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</si>
  <si>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</si>
  <si>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</si>
  <si>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</si>
  <si>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</si>
  <si>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</si>
  <si>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</si>
  <si>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</si>
  <si>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</si>
  <si>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</si>
  <si>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</si>
  <si>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</si>
  <si>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</si>
  <si>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</si>
  <si>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</si>
  <si>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1 15 02050 05 0000 140</t>
  </si>
  <si>
    <t>1 16 00000 00 0000 000</t>
  </si>
  <si>
    <t>ШТРАФЫ,САНКЦИИ, ВОЗМЕЩЕНИЕ УЩЕРБА</t>
  </si>
  <si>
    <t>1 17 00000 00 0000 000</t>
  </si>
  <si>
    <t>ПРОЧИЕ НЕНАЛОГОВЫЕ ДОХОДЫ</t>
  </si>
  <si>
    <t>БЕЗВОЗМЕЗДНЫЕ ПОСТУПЛЕНИЯ</t>
  </si>
  <si>
    <t>ВСЕГО ДОХОДОВ</t>
  </si>
  <si>
    <t>1 14 06000 00 0000 430</t>
  </si>
  <si>
    <t>Единый налог на вмененный доход для отдельных видов деятельности</t>
  </si>
  <si>
    <t xml:space="preserve">1 05 02020 00 0000 110 </t>
  </si>
  <si>
    <t xml:space="preserve">1 05 02010 00 0000 110 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</si>
  <si>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</si>
  <si>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</si>
  <si>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</si>
  <si>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</si>
  <si>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</si>
  <si>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</si>
  <si>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</si>
  <si>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</si>
  <si>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</si>
  <si>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</si>
  <si>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</si>
  <si>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</si>
  <si>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1 05 04000 02 0000 110 </t>
  </si>
  <si>
    <t>Налог, взимаемый в связи с применением патентной системы налогообложения</t>
  </si>
  <si>
    <t>НАЛОГИ НА ТОВАРЫ (РАБОТЫ, УСЛУГИ), РЕАЛИЗУЕМЫЕ НА ТЕРРИТОРИИ РОССИЙСКОЙ ФЕДЕРАЦИИ</t>
  </si>
  <si>
    <t>1 03 00000 00 0000 000</t>
  </si>
  <si>
    <t>1 03 02240 01 0000 110</t>
  </si>
  <si>
    <t>1 03 02250 01 0000 110</t>
  </si>
  <si>
    <t>1 03 02260 01 0000 110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</si>
  <si>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</si>
  <si>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</si>
  <si>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</si>
  <si>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</si>
  <si>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</si>
  <si>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2 02 15001 05 0000 151</t>
  </si>
  <si>
    <t>1 09 07000 00 0000 110</t>
  </si>
  <si>
    <t>2 18 00000 00 0000 000</t>
  </si>
  <si>
    <t>2 19 00000 00 0000 000</t>
  </si>
  <si>
    <t>1 09 00000 00 0000 000</t>
  </si>
  <si>
    <t xml:space="preserve">                                                                                             </t>
  </si>
  <si>
    <t>Сумма, руб.</t>
  </si>
  <si>
    <t> НАЛОГОВЫЕ И НЕНАЛОГОВЫЕ ДОХОДЫ</t>
  </si>
  <si>
    <t> НАЛОГИ НА ПРИБЫЛЬ, 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</si>
  <si>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 Налогового 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</si>
  <si>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</si>
  <si>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</si>
  <si>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</si>
  <si>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1 05 02000 02 0000 110 </t>
  </si>
  <si>
    <t xml:space="preserve">Единый налог на вменённый доход для отдельных видов деятельности </t>
  </si>
  <si>
    <t>1 05 03000 01 0000 110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</si>
  <si>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</si>
  <si>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</si>
  <si>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1 09 07013 05 0000 110</t>
  </si>
  <si>
    <t>1 09 07033 05 0000 110</t>
  </si>
  <si>
    <t>1 09 07053 05 0000 110</t>
  </si>
  <si>
    <t>1 11 03000 00 0000 120</t>
  </si>
  <si>
    <t>Проценты, полученные от  предоставления бюджетных кредитов внутри страны</t>
  </si>
  <si>
    <t>1 11 03050 05 0000 120</t>
  </si>
  <si>
    <t xml:space="preserve">1 11 05000 00 0000 120
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</si>
  <si>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бюджетных и автономных  учреждений,  а также имущества государственных  и 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</si>
  <si>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</si>
  <si>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1 11 07000 00 0000 120
</t>
  </si>
  <si>
    <t>Платежи от государственных и муниципальных унитарных предприятий</t>
  </si>
  <si>
    <t xml:space="preserve">1 11 09000 00 0000 120
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</si>
  <si>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</si>
  <si>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сбросы загрязняющих веществ в водные объекты</t>
  </si>
  <si>
    <t>ДОХОДЫ ОТ ОКАЗАНИЯ ПЛАТНЫХ УСЛУГ И КОМПЕНСАЦИЙ ЗАТРАТ ГОСУДАРСТВА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</si>
  <si>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</si>
  <si>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</si>
  <si>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</si>
  <si>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</si>
  <si>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1 14 06013 130000 430</t>
  </si>
  <si>
    <t xml:space="preserve">1 17 01050 00 0000 180  </t>
  </si>
  <si>
    <t xml:space="preserve">1 17 05000 00 0000 180  </t>
  </si>
  <si>
    <t>Прочие неналоговые доходы</t>
  </si>
  <si>
    <t xml:space="preserve"> 2 00 00000 00 0000 000</t>
  </si>
  <si>
    <t xml:space="preserve"> 2 02 00000 00 0000 000</t>
  </si>
  <si>
    <t>БЕЗВОЗМЕЗДНЫЕ ПОСТУПЛЕНИЯ ИЗ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</si>
  <si>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</si>
  <si>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</si>
  <si>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2 02 20041 05 0000 151</t>
  </si>
  <si>
    <t>2 02 20051 05 0000 151</t>
  </si>
  <si>
    <t>СУБВЕНЦИИ БЮДЖЕТАМ СУБЪЕКТОВ РОССИЙСКОЙ ФЕДЕРАЦИИ И МУНИЦИПАЛЬНЫХ ОБРАЗОВАНИЙ</t>
  </si>
  <si>
    <t>2 02 35485 05 0000 151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</si>
  <si>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</si>
  <si>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</si>
  <si>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2 18 05020 05 0000 180</t>
  </si>
  <si>
    <t>ВОЗВРАТ ОСТАТКОВ СУБСИДИЙ, СУБВЕНЦИЙ И ИНЫХ МЕЖБЮДЖЕТНЫХ ТРАНСФЕРТОВ, ИМЕЮЩИХ ЦЕЛЕВОЕ НАЗНАЧЕНИЕ, ПРОШЛЫХ ЛЕТ</t>
  </si>
  <si>
    <t>2 19 00000 05 0000 151</t>
  </si>
  <si>
    <t>Собств. Ср.</t>
  </si>
  <si>
    <t>2020 год</t>
  </si>
  <si>
    <t>2 02 15002 04 0000 151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</si>
  <si>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</si>
  <si>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</si>
  <si>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</si>
  <si>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</si>
  <si>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</si>
  <si>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Доходы, поступающие в порядке возмещения расходов, понесенных в связи с эксплуатацией  имущества городских округов</t>
  </si>
  <si>
    <t>Прочие доходы от компенсации затрат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</si>
  <si>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</si>
  <si>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</si>
  <si>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</si>
  <si>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</si>
  <si>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</si>
  <si>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</si>
  <si>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</si>
  <si>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</si>
  <si>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</si>
  <si>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</si>
  <si>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</si>
  <si>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</si>
  <si>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</si>
  <si>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Проценты, полученные от предоставления бюджетных кредитов внутри страны за счет средств бюджетов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</si>
  <si>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</si>
  <si>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</si>
  <si>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</si>
  <si>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</si>
  <si>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Дотации бюджетам городских округов на выравнивание  бюджетной обеспеченности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</si>
  <si>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дорог федерального значения)</t>
  </si>
  <si>
    <t>Субсидии бюджетам городских округов на реализацию федеральных целевых программ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</si>
  <si>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</si>
  <si>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Прочие субсидии бюджетам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</si>
  <si>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</si>
  <si>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</si>
  <si>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Прочие межбюджетные трансферты, передаваемые бюджетам городских округов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</si>
  <si>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</si>
  <si>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</si>
  <si>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</si>
  <si>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</si>
  <si>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к решению Осташковской городской Думы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</si>
  <si>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</si>
  <si>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1 05 04010 02 0000 110 </t>
  </si>
  <si>
    <t>1 06 01020 04 0000 110</t>
  </si>
  <si>
    <t>1 06 06032 04 0000 110</t>
  </si>
  <si>
    <t>1 06 06042 04 0000 110</t>
  </si>
  <si>
    <t xml:space="preserve">1 11 05012 00 0000 120
</t>
  </si>
  <si>
    <t xml:space="preserve">1 11 05012 04 0000 120
</t>
  </si>
  <si>
    <t>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</si>
  <si>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</si>
  <si>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1 11 05034 04 0000 120</t>
  </si>
  <si>
    <t>1 11 05074 04 0000 120</t>
  </si>
  <si>
    <t>1 11 07014 04 0000 120</t>
  </si>
  <si>
    <t>1 13 01994 04 0000 130</t>
  </si>
  <si>
    <t>1 13 02064 04 0000 130</t>
  </si>
  <si>
    <t>1 13 02994 04 0000 130</t>
  </si>
  <si>
    <t>1 14 02043 04 0000 410</t>
  </si>
  <si>
    <t>1 14 06024 04 0000 430</t>
  </si>
  <si>
    <t>"О бюджете Осташковского городского округа</t>
  </si>
  <si>
    <t>2021 год</t>
  </si>
  <si>
    <t>1 14 06012 04 0000 430</t>
  </si>
  <si>
    <t>1 12 01041 01 0000 120</t>
  </si>
  <si>
    <t>1 12 01042 01 0000 120</t>
  </si>
  <si>
    <t>Плата за размещение отходов производства</t>
  </si>
  <si>
    <t xml:space="preserve">Плата за размещение твердых коммунальных отходов
</t>
  </si>
  <si>
    <t>2018 год ожидаемое</t>
  </si>
  <si>
    <t>2 04 00000 00 0000 000</t>
  </si>
  <si>
    <t>2 07 00000 00 0000 000</t>
  </si>
  <si>
    <t>2 02 10000 00 0000 150</t>
  </si>
  <si>
    <t>2 02 30000 00 0000 150</t>
  </si>
  <si>
    <t>2 02 35930 04 0000 150</t>
  </si>
  <si>
    <t>2 02 30029 04 0000 150</t>
  </si>
  <si>
    <t>2 02 39999 04 0000 150</t>
  </si>
  <si>
    <t>2 02 29999 04 0000 150</t>
  </si>
  <si>
    <t>2 02 20000 00 0000 150</t>
  </si>
  <si>
    <t>1 14 06312 04 0000 430</t>
  </si>
  <si>
    <t xml:space="preserve">1 17 05040 04 0000 180  </t>
  </si>
  <si>
    <t>на 2020 год и плановый период 2021 и 2022 годов"</t>
  </si>
  <si>
    <t>Прогнозируемые доходы бюджета Осташковского городского округа по группам, подгруппам, статьям, подстатьям и элементам доходов классификации доходов бюджетов Российской Федерации на 2020 год и плановый период 2021 и 2022 годов</t>
  </si>
  <si>
    <t>2022 год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</si>
  <si>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</si>
  <si>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</si>
  <si>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</si>
  <si>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</si>
  <si>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</si>
  <si>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</si>
  <si>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</si>
  <si>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</si>
  <si>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</si>
  <si>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</si>
  <si>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</si>
  <si>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</si>
  <si>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</si>
  <si>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</si>
  <si>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</si>
  <si>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</si>
  <si>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</si>
  <si>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</si>
  <si>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</si>
  <si>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</si>
  <si>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</si>
  <si>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</t>
  </si>
  <si>
    <t>1 14 13000 00 0000 000</t>
  </si>
  <si>
    <t>Доходы от приватизации имущества, находящегося в государственной и муниципальной собственности</t>
  </si>
  <si>
    <t>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</si>
  <si>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</si>
  <si>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001</t>
  </si>
  <si>
    <t>1 16 01000 01 0000 140</t>
  </si>
  <si>
    <t>Субвенции бюджетам на проведение Всероссийской переписи населения 2020 года</t>
  </si>
  <si>
    <t>2 02 35469 04 0000 150</t>
  </si>
  <si>
    <t>2 02 25497 04 0000 150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</si>
  <si>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</si>
  <si>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</si>
  <si>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1 11 09044 04 0000 120</t>
  </si>
  <si>
    <t>2 02 49999 04 0000 150</t>
  </si>
  <si>
    <t>Приложение 5</t>
  </si>
  <si>
    <t>зато</t>
  </si>
  <si>
    <t>пд культ</t>
  </si>
  <si>
    <t xml:space="preserve">Субсидии бюджетам городских округов на реализацию мероприятий по обеспечению жильем молодых семей
</t>
  </si>
  <si>
    <t>2 02 20077 04 0000 150</t>
  </si>
  <si>
    <t>1 16 10123 01 0000 140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</si>
  <si>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</si>
  <si>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</si>
  <si>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</si>
  <si>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</si>
  <si>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</si>
  <si>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</si>
  <si>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</si>
  <si>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</si>
  <si>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1 16 11064 01 0000 140</t>
  </si>
  <si>
    <t>1 06 06032 04 1000 110</t>
  </si>
  <si>
    <t>1 06 06032 04 2100 110</t>
  </si>
  <si>
    <t>Административные штрафы, установленные Кодексом Российской Федерации об административных правонарушениях</t>
  </si>
  <si>
    <t>"О внесении изменений и дополнений в решение</t>
  </si>
  <si>
    <t>Осташковской городской Думы от 26.12.2019 г. № 226</t>
  </si>
  <si>
    <t>2 02 15002 04 0000 150</t>
  </si>
  <si>
    <t>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</si>
  <si>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</si>
  <si>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</si>
  <si>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городских округов при реализации программ местных инициатив</t>
  </si>
  <si>
    <t>2 04 04099 04 0000 150</t>
  </si>
  <si>
    <t>ПРОЧИЕ БЕЗВОЗМЕЗДНЫЕ ПОСТУПЛЕНИЯ</t>
  </si>
  <si>
    <t>2 07 04050 04 0000 150</t>
  </si>
  <si>
    <t>Прочие безвозмездные поступления в бюджеты городских округов при реализации программ местных инициатив</t>
  </si>
  <si>
    <t>2 18 04010 04 0000 150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</si>
  <si>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</si>
  <si>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2 02 25555 04 0000 150</t>
  </si>
  <si>
    <t>2 02 40000 00 0000 150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</si>
  <si>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</si>
  <si>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1 16 07010 04 0000 140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</si>
  <si>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</si>
  <si>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Субсидия бюджетам городских округов на поддержку отрасли культуры (в части подключения библиотек к информационно-телекоммуникационной сети "Интернет" и развития библиотечного дела с учетом задачи расширения информационных технологий и оцифровки) </t>
  </si>
  <si>
    <t>2 02 25519 04 0000 150</t>
  </si>
  <si>
    <t>2 02 25467 04 0000 150</t>
  </si>
  <si>
    <t>Прочие межбюджетные трансферты, передаваемые бюджетам городских округов (Прочие межбюджетные трансферты, передаваемые бюджетам городских округов на реализацию мероприятий по обращениям, поступающим к депутатам Законодательного Собрания Тверской области, передаваемые в муниципальные образования Тверской области)</t>
  </si>
  <si>
    <t>Прочие межбюджетные трансферты, передаваемые бюджетам городских округов на реализацию мероприятий по обращениям, поступающим к депутатам Законодательного Собрания Тверской области в рамках реализации программ поддержки местных инициатив</t>
  </si>
  <si>
    <t>2 02 49999 04 2164 150</t>
  </si>
  <si>
    <t>2 02 49999 04 9000 150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</si>
  <si>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</si>
  <si>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2 02 30029 04 0000 150 </t>
  </si>
  <si>
    <t xml:space="preserve">от 26.12.2019 г. № 226 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</si>
  <si>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</si>
  <si>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</si>
  <si>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>Приложение 4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</si>
  <si>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</si>
  <si>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2 02 35303 04 0000 150</t>
  </si>
  <si>
    <t>от 24.09.2020 г. № 257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</si>
</sst>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_-* #,##0.0_р_._-;\-* #,##0.0_р_._-;_-* &quot;-&quot;?_р_._-;_-@_-"/>
    <numFmt numFmtId="178" formatCode="0.0"/>
    <numFmt numFmtId="179" formatCode="_-* #,##0_р_._-;\-* #,##0_р_._-;_-* &quot;-&quot;?_р_._-;_-@_-"/>
    <numFmt numFmtId="180" formatCode="_-* #,##0.00_р_._-;\-* #,##0.00_р_._-;_-* &quot;-&quot;?_р_._-;_-@_-"/>
    <numFmt numFmtId="181" formatCode="_-* #,##0.000_р_._-;\-* #,##0.000_р_._-;_-* &quot;-&quot;?_р_._-;_-@_-"/>
    <numFmt numFmtId="182" formatCode="_-* #,##0.0000_р_._-;\-* #,##0.0000_р_._-;_-* &quot;-&quot;?_р_._-;_-@_-"/>
    <numFmt numFmtId="183" formatCode="_-* #,##0.00000_р_._-;\-* #,##0.00000_р_._-;_-* &quot;-&quot;?_р_._-;_-@_-"/>
    <numFmt numFmtId="184" formatCode="_-* #,##0.000000_р_._-;\-* #,##0.000000_р_._-;_-* &quot;-&quot;?_р_._-;_-@_-"/>
    <numFmt numFmtId="185" formatCode="_-* #,##0.0000000_р_._-;\-* #,##0.0000000_р_._-;_-* &quot;-&quot;?_р_._-;_-@_-"/>
    <numFmt numFmtId="186" formatCode="_-* #,##0.00000000_р_._-;\-* #,##0.00000000_р_._-;_-* &quot;-&quot;?_р_._-;_-@_-"/>
    <numFmt numFmtId="187" formatCode="_-* #,##0.000000000_р_._-;\-* #,##0.000000000_р_._-;_-* &quot;-&quot;?_р_._-;_-@_-"/>
    <numFmt numFmtId="188" formatCode="_-* #,##0.0000000000_р_._-;\-* #,##0.0000000000_р_._-;_-* &quot;-&quot;?_р_._-;_-@_-"/>
    <numFmt numFmtId="189" formatCode="_-* #,##0.00000000000_р_._-;\-* #,##0.00000000000_р_._-;_-* &quot;-&quot;?_р_._-;_-@_-"/>
    <numFmt numFmtId="190" formatCode="_-* #,##0.000000000000_р_._-;\-* #,##0.000000000000_р_._-;_-* &quot;-&quot;?_р_._-;_-@_-"/>
    <numFmt numFmtId="191" formatCode="_-* #,##0.0_р_._-;\-* #,##0.0_р_._-;_-* &quot;-&quot;?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9"/>
      <color indexed="10"/>
      <name val="Tahoma"/>
      <family val="2"/>
    </font>
    <font>
      <u val="single"/>
      <sz val="10"/>
      <color indexed="36"/>
      <name val="Arial"/>
      <family val="2"/>
    </font>
    <font>
      <sz val="9"/>
      <color indexed="11"/>
      <name val="Tahoma"/>
      <family val="2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Border="0">
      <alignment horizontal="left" vertical="top"/>
      <protection locked="0"/>
    </xf>
    <xf numFmtId="0" fontId="3" fillId="0" borderId="0" applyNumberFormat="0" applyBorder="0">
      <alignment horizontal="right" vertical="center"/>
      <protection locked="0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" fillId="0" borderId="0" applyNumberFormat="0" applyBorder="0">
      <alignment horizontal="left" vertical="center" indent="3"/>
      <protection locked="0"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Border="0">
      <alignment horizontal="left" vertical="center" indent="1"/>
      <protection locked="0"/>
    </xf>
    <xf numFmtId="0" fontId="5" fillId="0" borderId="0" applyNumberFormat="0" applyBorder="0">
      <alignment horizontal="left" vertical="center" wrapText="1" indent="1"/>
      <protection locked="0"/>
    </xf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3" fillId="0" borderId="10" xfId="0" applyFont="1" applyFill="1" applyBorder="1" applyAlignment="1">
      <alignment horizontal="left" vertical="top" wrapText="1"/>
    </xf>
    <xf numFmtId="0" fontId="53" fillId="0" borderId="10" xfId="0" applyNumberFormat="1" applyFont="1" applyFill="1" applyBorder="1" applyAlignment="1">
      <alignment horizontal="justify" vertical="top" wrapText="1"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49" fontId="57" fillId="33" borderId="10" xfId="0" applyNumberFormat="1" applyFont="1" applyFill="1" applyBorder="1" applyAlignment="1">
      <alignment horizontal="right" vertical="justify"/>
    </xf>
    <xf numFmtId="0" fontId="57" fillId="33" borderId="10" xfId="0" applyFont="1" applyFill="1" applyBorder="1" applyAlignment="1">
      <alignment horizontal="left" vertical="justify"/>
    </xf>
    <xf numFmtId="0" fontId="57" fillId="33" borderId="10" xfId="0" applyNumberFormat="1" applyFont="1" applyFill="1" applyBorder="1" applyAlignment="1">
      <alignment horizontal="justify" vertical="top" wrapText="1"/>
    </xf>
    <xf numFmtId="4" fontId="57" fillId="33" borderId="10" xfId="61" applyNumberFormat="1" applyFont="1" applyFill="1" applyBorder="1" applyAlignment="1">
      <alignment horizontal="right" vertical="top"/>
      <protection locked="0"/>
    </xf>
    <xf numFmtId="0" fontId="57" fillId="33" borderId="10" xfId="0" applyFont="1" applyFill="1" applyBorder="1" applyAlignment="1">
      <alignment horizontal="left" vertical="justify" wrapText="1"/>
    </xf>
    <xf numFmtId="49" fontId="53" fillId="33" borderId="10" xfId="0" applyNumberFormat="1" applyFont="1" applyFill="1" applyBorder="1" applyAlignment="1">
      <alignment horizontal="right" vertical="justify"/>
    </xf>
    <xf numFmtId="0" fontId="53" fillId="33" borderId="10" xfId="0" applyFont="1" applyFill="1" applyBorder="1" applyAlignment="1">
      <alignment horizontal="left" vertical="justify"/>
    </xf>
    <xf numFmtId="0" fontId="53" fillId="33" borderId="10" xfId="0" applyNumberFormat="1" applyFont="1" applyFill="1" applyBorder="1" applyAlignment="1">
      <alignment horizontal="justify" vertical="top" wrapText="1"/>
    </xf>
    <xf numFmtId="196" fontId="53" fillId="33" borderId="10" xfId="61" applyNumberFormat="1" applyFont="1" applyFill="1" applyBorder="1" applyAlignment="1">
      <alignment vertical="top"/>
      <protection locked="0"/>
    </xf>
    <xf numFmtId="196" fontId="54" fillId="33" borderId="0" xfId="0" applyNumberFormat="1" applyFont="1" applyFill="1" applyAlignment="1">
      <alignment/>
    </xf>
    <xf numFmtId="49" fontId="56" fillId="33" borderId="10" xfId="0" applyNumberFormat="1" applyFont="1" applyFill="1" applyBorder="1" applyAlignment="1">
      <alignment horizontal="right" vertical="justify"/>
    </xf>
    <xf numFmtId="196" fontId="53" fillId="33" borderId="10" xfId="61" applyNumberFormat="1" applyFont="1" applyFill="1" applyBorder="1" applyAlignment="1">
      <alignment horizontal="right" vertical="top"/>
      <protection locked="0"/>
    </xf>
    <xf numFmtId="0" fontId="57" fillId="33" borderId="10" xfId="0" applyFont="1" applyFill="1" applyBorder="1" applyAlignment="1">
      <alignment vertical="justify"/>
    </xf>
    <xf numFmtId="0" fontId="57" fillId="33" borderId="10" xfId="0" applyFont="1" applyFill="1" applyBorder="1" applyAlignment="1">
      <alignment horizontal="justify" vertical="top" wrapText="1"/>
    </xf>
    <xf numFmtId="0" fontId="53" fillId="33" borderId="10" xfId="0" applyFont="1" applyFill="1" applyBorder="1" applyAlignment="1">
      <alignment vertical="justify"/>
    </xf>
    <xf numFmtId="0" fontId="53" fillId="33" borderId="10" xfId="0" applyFont="1" applyFill="1" applyBorder="1" applyAlignment="1">
      <alignment horizontal="justify" vertical="top" wrapText="1"/>
    </xf>
    <xf numFmtId="4" fontId="53" fillId="33" borderId="10" xfId="0" applyNumberFormat="1" applyFont="1" applyFill="1" applyBorder="1" applyAlignment="1">
      <alignment horizontal="right" vertical="top"/>
    </xf>
    <xf numFmtId="49" fontId="58" fillId="33" borderId="10" xfId="0" applyNumberFormat="1" applyFont="1" applyFill="1" applyBorder="1" applyAlignment="1">
      <alignment horizontal="right" vertical="justify"/>
    </xf>
    <xf numFmtId="0" fontId="58" fillId="33" borderId="10" xfId="0" applyFont="1" applyFill="1" applyBorder="1" applyAlignment="1">
      <alignment vertical="justify"/>
    </xf>
    <xf numFmtId="0" fontId="58" fillId="33" borderId="10" xfId="0" applyFont="1" applyFill="1" applyBorder="1" applyAlignment="1">
      <alignment horizontal="justify" vertical="top" wrapText="1"/>
    </xf>
    <xf numFmtId="4" fontId="59" fillId="33" borderId="10" xfId="0" applyNumberFormat="1" applyFont="1" applyFill="1" applyBorder="1" applyAlignment="1">
      <alignment horizontal="right" vertical="top"/>
    </xf>
    <xf numFmtId="4" fontId="58" fillId="33" borderId="10" xfId="0" applyNumberFormat="1" applyFont="1" applyFill="1" applyBorder="1" applyAlignment="1">
      <alignment horizontal="right" vertical="top"/>
    </xf>
    <xf numFmtId="0" fontId="57" fillId="33" borderId="10" xfId="0" applyFont="1" applyFill="1" applyBorder="1" applyAlignment="1">
      <alignment horizontal="justify" vertical="top"/>
    </xf>
    <xf numFmtId="4" fontId="57" fillId="33" borderId="10" xfId="0" applyNumberFormat="1" applyFont="1" applyFill="1" applyBorder="1" applyAlignment="1">
      <alignment horizontal="right" vertical="top"/>
    </xf>
    <xf numFmtId="0" fontId="53" fillId="33" borderId="10" xfId="0" applyFont="1" applyFill="1" applyBorder="1" applyAlignment="1">
      <alignment horizontal="justify" vertical="top"/>
    </xf>
    <xf numFmtId="49" fontId="59" fillId="33" borderId="10" xfId="0" applyNumberFormat="1" applyFont="1" applyFill="1" applyBorder="1" applyAlignment="1">
      <alignment horizontal="right" vertical="justify"/>
    </xf>
    <xf numFmtId="0" fontId="60" fillId="33" borderId="0" xfId="0" applyFont="1" applyFill="1" applyAlignment="1">
      <alignment/>
    </xf>
    <xf numFmtId="0" fontId="59" fillId="33" borderId="10" xfId="0" applyFont="1" applyFill="1" applyBorder="1" applyAlignment="1">
      <alignment vertical="justify"/>
    </xf>
    <xf numFmtId="0" fontId="59" fillId="33" borderId="10" xfId="0" applyFont="1" applyFill="1" applyBorder="1" applyAlignment="1">
      <alignment horizontal="justify" vertical="top" wrapText="1"/>
    </xf>
    <xf numFmtId="0" fontId="59" fillId="33" borderId="10" xfId="0" applyNumberFormat="1" applyFont="1" applyFill="1" applyBorder="1" applyAlignment="1">
      <alignment horizontal="justify" vertical="top" wrapText="1"/>
    </xf>
    <xf numFmtId="0" fontId="59" fillId="33" borderId="10" xfId="0" applyFont="1" applyFill="1" applyBorder="1" applyAlignment="1">
      <alignment horizontal="left" vertical="justify"/>
    </xf>
    <xf numFmtId="4" fontId="59" fillId="33" borderId="10" xfId="61" applyNumberFormat="1" applyFont="1" applyFill="1" applyBorder="1" applyAlignment="1">
      <alignment horizontal="right" vertical="top"/>
      <protection locked="0"/>
    </xf>
    <xf numFmtId="0" fontId="61" fillId="33" borderId="0" xfId="0" applyFont="1" applyFill="1" applyAlignment="1">
      <alignment/>
    </xf>
    <xf numFmtId="0" fontId="53" fillId="33" borderId="10" xfId="0" applyFont="1" applyFill="1" applyBorder="1" applyAlignment="1">
      <alignment horizontal="left" vertical="justify" wrapText="1"/>
    </xf>
    <xf numFmtId="0" fontId="59" fillId="33" borderId="10" xfId="0" applyFont="1" applyFill="1" applyBorder="1" applyAlignment="1">
      <alignment horizontal="left" vertical="justify" wrapText="1"/>
    </xf>
    <xf numFmtId="4" fontId="53" fillId="33" borderId="10" xfId="61" applyNumberFormat="1" applyFont="1" applyFill="1" applyBorder="1" applyAlignment="1">
      <alignment horizontal="right" vertical="top"/>
      <protection locked="0"/>
    </xf>
    <xf numFmtId="49" fontId="53" fillId="33" borderId="10" xfId="0" applyNumberFormat="1" applyFont="1" applyFill="1" applyBorder="1" applyAlignment="1">
      <alignment horizontal="right" vertical="justify" wrapText="1"/>
    </xf>
    <xf numFmtId="49" fontId="59" fillId="33" borderId="10" xfId="0" applyNumberFormat="1" applyFont="1" applyFill="1" applyBorder="1" applyAlignment="1">
      <alignment horizontal="right" vertical="justify" wrapText="1"/>
    </xf>
    <xf numFmtId="0" fontId="59" fillId="33" borderId="10" xfId="0" applyFont="1" applyFill="1" applyBorder="1" applyAlignment="1">
      <alignment vertical="justify" wrapText="1"/>
    </xf>
    <xf numFmtId="4" fontId="57" fillId="33" borderId="10" xfId="61" applyNumberFormat="1" applyFont="1" applyFill="1" applyBorder="1" applyAlignment="1">
      <alignment vertical="top"/>
      <protection locked="0"/>
    </xf>
    <xf numFmtId="4" fontId="53" fillId="33" borderId="10" xfId="61" applyNumberFormat="1" applyFont="1" applyFill="1" applyBorder="1" applyAlignment="1">
      <alignment vertical="top"/>
      <protection locked="0"/>
    </xf>
    <xf numFmtId="0" fontId="58" fillId="33" borderId="10" xfId="0" applyNumberFormat="1" applyFont="1" applyFill="1" applyBorder="1" applyAlignment="1">
      <alignment horizontal="justify" vertical="top" wrapText="1"/>
    </xf>
    <xf numFmtId="4" fontId="58" fillId="33" borderId="10" xfId="61" applyNumberFormat="1" applyFont="1" applyFill="1" applyBorder="1" applyAlignment="1">
      <alignment vertical="top"/>
      <protection locked="0"/>
    </xf>
    <xf numFmtId="4" fontId="59" fillId="33" borderId="10" xfId="61" applyNumberFormat="1" applyFont="1" applyFill="1" applyBorder="1" applyAlignment="1">
      <alignment vertical="top"/>
      <protection locked="0"/>
    </xf>
    <xf numFmtId="0" fontId="53" fillId="33" borderId="10" xfId="0" applyFont="1" applyFill="1" applyBorder="1" applyAlignment="1">
      <alignment horizontal="left" vertical="top"/>
    </xf>
    <xf numFmtId="0" fontId="58" fillId="33" borderId="10" xfId="0" applyFont="1" applyFill="1" applyBorder="1" applyAlignment="1">
      <alignment horizontal="left" vertical="top"/>
    </xf>
    <xf numFmtId="4" fontId="57" fillId="33" borderId="10" xfId="0" applyNumberFormat="1" applyFont="1" applyFill="1" applyBorder="1" applyAlignment="1">
      <alignment vertical="top"/>
    </xf>
    <xf numFmtId="0" fontId="58" fillId="33" borderId="10" xfId="0" applyFont="1" applyFill="1" applyBorder="1" applyAlignment="1">
      <alignment horizontal="left" vertical="top" wrapText="1"/>
    </xf>
    <xf numFmtId="4" fontId="59" fillId="33" borderId="10" xfId="0" applyNumberFormat="1" applyFont="1" applyFill="1" applyBorder="1" applyAlignment="1">
      <alignment vertical="top"/>
    </xf>
    <xf numFmtId="0" fontId="53" fillId="33" borderId="10" xfId="0" applyFont="1" applyFill="1" applyBorder="1" applyAlignment="1">
      <alignment horizontal="left" vertical="top" wrapText="1"/>
    </xf>
    <xf numFmtId="4" fontId="53" fillId="33" borderId="10" xfId="0" applyNumberFormat="1" applyFont="1" applyFill="1" applyBorder="1" applyAlignment="1">
      <alignment vertical="top"/>
    </xf>
    <xf numFmtId="0" fontId="57" fillId="33" borderId="10" xfId="0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vertical="top"/>
    </xf>
    <xf numFmtId="0" fontId="62" fillId="33" borderId="0" xfId="0" applyFont="1" applyFill="1" applyAlignment="1">
      <alignment/>
    </xf>
    <xf numFmtId="4" fontId="63" fillId="33" borderId="10" xfId="0" applyNumberFormat="1" applyFont="1" applyFill="1" applyBorder="1" applyAlignment="1">
      <alignment vertical="top"/>
    </xf>
    <xf numFmtId="0" fontId="63" fillId="33" borderId="0" xfId="0" applyFont="1" applyFill="1" applyAlignment="1">
      <alignment horizontal="right"/>
    </xf>
    <xf numFmtId="4" fontId="63" fillId="33" borderId="0" xfId="0" applyNumberFormat="1" applyFont="1" applyFill="1" applyAlignment="1">
      <alignment/>
    </xf>
    <xf numFmtId="4" fontId="54" fillId="33" borderId="0" xfId="0" applyNumberFormat="1" applyFont="1" applyFill="1" applyAlignment="1">
      <alignment/>
    </xf>
    <xf numFmtId="4" fontId="53" fillId="33" borderId="0" xfId="0" applyNumberFormat="1" applyFont="1" applyFill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49" fontId="53" fillId="0" borderId="10" xfId="0" applyNumberFormat="1" applyFont="1" applyFill="1" applyBorder="1" applyAlignment="1">
      <alignment horizontal="right" vertical="justify"/>
    </xf>
    <xf numFmtId="0" fontId="53" fillId="0" borderId="10" xfId="0" applyFont="1" applyFill="1" applyBorder="1" applyAlignment="1">
      <alignment horizontal="left" vertical="top"/>
    </xf>
    <xf numFmtId="4" fontId="57" fillId="0" borderId="10" xfId="61" applyNumberFormat="1" applyFont="1" applyFill="1" applyBorder="1" applyAlignment="1">
      <alignment vertical="top"/>
      <protection locked="0"/>
    </xf>
    <xf numFmtId="4" fontId="53" fillId="0" borderId="10" xfId="61" applyNumberFormat="1" applyFont="1" applyFill="1" applyBorder="1" applyAlignment="1">
      <alignment vertical="top"/>
      <protection locked="0"/>
    </xf>
    <xf numFmtId="0" fontId="54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 horizontal="right" vertical="justify"/>
    </xf>
    <xf numFmtId="196" fontId="53" fillId="0" borderId="10" xfId="61" applyNumberFormat="1" applyFont="1" applyFill="1" applyBorder="1" applyAlignment="1">
      <alignment vertical="top"/>
      <protection locked="0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57" fillId="33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53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/>
    </xf>
    <xf numFmtId="0" fontId="63" fillId="33" borderId="0" xfId="0" applyFont="1" applyFill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6"/>
  <sheetViews>
    <sheetView tabSelected="1" view="pageBreakPreview" zoomScaleSheetLayoutView="100" zoomScalePageLayoutView="0" workbookViewId="0" topLeftCell="A136">
      <selection activeCell="A161" sqref="A161:IV161"/>
    </sheetView>
  </sheetViews>
  <sheetFormatPr defaultColWidth="9.140625" defaultRowHeight="12.75"/>
  <cols>
    <col min="1" max="1" width="4.421875" style="3" customWidth="1"/>
    <col min="2" max="2" width="23.57421875" style="3" customWidth="1"/>
    <col min="3" max="3" width="69.28125" style="3" customWidth="1"/>
    <col min="4" max="4" width="16.00390625" style="3" hidden="1" customWidth="1"/>
    <col min="5" max="5" width="17.00390625" style="5" customWidth="1"/>
    <col min="6" max="6" width="17.57421875" style="3" customWidth="1"/>
    <col min="7" max="7" width="18.28125" style="3" customWidth="1"/>
    <col min="8" max="8" width="0" style="3" hidden="1" customWidth="1"/>
    <col min="9" max="10" width="9.140625" style="3" customWidth="1"/>
    <col min="11" max="11" width="14.421875" style="3" bestFit="1" customWidth="1"/>
    <col min="12" max="16384" width="9.140625" style="3" customWidth="1"/>
  </cols>
  <sheetData>
    <row r="1" spans="1:13" s="71" customFormat="1" ht="15" customHeight="1">
      <c r="A1" s="70"/>
      <c r="E1" s="90" t="s">
        <v>289</v>
      </c>
      <c r="F1" s="90"/>
      <c r="G1" s="90"/>
      <c r="J1" s="85"/>
      <c r="K1" s="85"/>
      <c r="L1" s="85"/>
      <c r="M1" s="72"/>
    </row>
    <row r="2" spans="1:13" s="71" customFormat="1" ht="15" customHeight="1">
      <c r="A2" s="70"/>
      <c r="E2" s="73" t="s">
        <v>166</v>
      </c>
      <c r="F2" s="73"/>
      <c r="G2" s="73"/>
      <c r="J2" s="73"/>
      <c r="K2" s="73"/>
      <c r="L2" s="73"/>
      <c r="M2" s="72"/>
    </row>
    <row r="3" spans="1:13" s="71" customFormat="1" ht="15" customHeight="1">
      <c r="A3" s="70"/>
      <c r="E3" s="73" t="s">
        <v>259</v>
      </c>
      <c r="F3" s="73"/>
      <c r="G3" s="73"/>
      <c r="J3" s="73"/>
      <c r="K3" s="73"/>
      <c r="L3" s="73"/>
      <c r="M3" s="72"/>
    </row>
    <row r="4" spans="1:13" s="71" customFormat="1" ht="15" customHeight="1">
      <c r="A4" s="70"/>
      <c r="E4" s="73" t="s">
        <v>260</v>
      </c>
      <c r="F4" s="73"/>
      <c r="G4" s="73"/>
      <c r="J4" s="73"/>
      <c r="K4" s="73"/>
      <c r="L4" s="73"/>
      <c r="M4" s="72"/>
    </row>
    <row r="5" spans="1:13" s="71" customFormat="1" ht="15" customHeight="1">
      <c r="A5" s="70"/>
      <c r="E5" s="73" t="s">
        <v>184</v>
      </c>
      <c r="F5" s="73"/>
      <c r="G5" s="73"/>
      <c r="J5" s="73"/>
      <c r="K5" s="73"/>
      <c r="L5" s="73"/>
      <c r="M5" s="72"/>
    </row>
    <row r="6" spans="1:13" s="71" customFormat="1" ht="15" customHeight="1">
      <c r="A6" s="70"/>
      <c r="E6" s="73" t="s">
        <v>203</v>
      </c>
      <c r="F6" s="73"/>
      <c r="G6" s="73"/>
      <c r="J6" s="73"/>
      <c r="K6" s="73"/>
      <c r="L6" s="73"/>
      <c r="M6" s="72"/>
    </row>
    <row r="7" spans="1:10" s="82" customFormat="1" ht="15" customHeight="1">
      <c r="A7" s="81"/>
      <c r="E7" s="91" t="s">
        <v>292</v>
      </c>
      <c r="F7" s="92"/>
      <c r="G7" s="92"/>
      <c r="J7" s="83"/>
    </row>
    <row r="10" spans="5:6" ht="14.25">
      <c r="E10" s="84" t="s">
        <v>241</v>
      </c>
      <c r="F10" s="4"/>
    </row>
    <row r="11" spans="2:6" ht="15">
      <c r="B11" s="7"/>
      <c r="E11" s="6" t="s">
        <v>166</v>
      </c>
      <c r="F11" s="4"/>
    </row>
    <row r="12" spans="2:6" ht="15">
      <c r="B12" s="7"/>
      <c r="E12" s="6" t="s">
        <v>184</v>
      </c>
      <c r="F12" s="4"/>
    </row>
    <row r="13" spans="2:6" ht="15">
      <c r="B13" s="7"/>
      <c r="E13" s="6" t="s">
        <v>203</v>
      </c>
      <c r="F13" s="4"/>
    </row>
    <row r="14" spans="2:6" ht="15">
      <c r="B14" s="7" t="s">
        <v>76</v>
      </c>
      <c r="E14" s="6" t="s">
        <v>286</v>
      </c>
      <c r="F14" s="4"/>
    </row>
    <row r="15" spans="5:6" ht="12.75">
      <c r="E15" s="8"/>
      <c r="F15" s="8"/>
    </row>
    <row r="16" spans="1:7" ht="42.75" customHeight="1">
      <c r="A16" s="88" t="s">
        <v>204</v>
      </c>
      <c r="B16" s="88"/>
      <c r="C16" s="88"/>
      <c r="D16" s="88"/>
      <c r="E16" s="88"/>
      <c r="F16" s="88"/>
      <c r="G16" s="88"/>
    </row>
    <row r="17" ht="10.5" customHeight="1"/>
    <row r="18" spans="1:7" ht="18.75" customHeight="1">
      <c r="A18" s="89" t="s">
        <v>0</v>
      </c>
      <c r="B18" s="89"/>
      <c r="C18" s="89" t="s">
        <v>1</v>
      </c>
      <c r="D18" s="9"/>
      <c r="E18" s="86" t="s">
        <v>77</v>
      </c>
      <c r="F18" s="86"/>
      <c r="G18" s="86"/>
    </row>
    <row r="19" spans="1:7" ht="33" customHeight="1">
      <c r="A19" s="89"/>
      <c r="B19" s="89"/>
      <c r="C19" s="89"/>
      <c r="D19" s="9" t="s">
        <v>191</v>
      </c>
      <c r="E19" s="9" t="s">
        <v>127</v>
      </c>
      <c r="F19" s="9" t="s">
        <v>185</v>
      </c>
      <c r="G19" s="9" t="s">
        <v>205</v>
      </c>
    </row>
    <row r="20" spans="1:7" ht="15">
      <c r="A20" s="86">
        <v>1</v>
      </c>
      <c r="B20" s="86"/>
      <c r="C20" s="10">
        <v>2</v>
      </c>
      <c r="D20" s="10"/>
      <c r="E20" s="10">
        <v>3</v>
      </c>
      <c r="F20" s="10">
        <v>4</v>
      </c>
      <c r="G20" s="10">
        <v>5</v>
      </c>
    </row>
    <row r="21" spans="1:7" ht="18.75" customHeight="1">
      <c r="A21" s="11" t="s">
        <v>2</v>
      </c>
      <c r="B21" s="12" t="s">
        <v>3</v>
      </c>
      <c r="C21" s="13" t="s">
        <v>78</v>
      </c>
      <c r="D21" s="14" t="e">
        <f>D22+D34+D51+D59+D72+D84+D96+D115+D79+D54+D94+D28+D43</f>
        <v>#REF!</v>
      </c>
      <c r="E21" s="14">
        <f>E22+E34+E51+E59+E72+E84+E96+E115+E79+E54+E94+E28+E43</f>
        <v>305028196.54</v>
      </c>
      <c r="F21" s="14">
        <f>F22+F34+F51+F59+F72+F84+F96+F115+F79+F54+F94+F28+F43</f>
        <v>271034276.13</v>
      </c>
      <c r="G21" s="14">
        <f>G22+G34+G51+G59+G72+G84+G96+G115+G79+G54+G94+G28+G43</f>
        <v>268201325.68</v>
      </c>
    </row>
    <row r="22" spans="1:7" ht="18.75" customHeight="1">
      <c r="A22" s="11" t="s">
        <v>2</v>
      </c>
      <c r="B22" s="12" t="s">
        <v>4</v>
      </c>
      <c r="C22" s="13" t="s">
        <v>79</v>
      </c>
      <c r="D22" s="14">
        <f>D23</f>
        <v>95206270.22</v>
      </c>
      <c r="E22" s="14">
        <f>E23</f>
        <v>185690945.56</v>
      </c>
      <c r="F22" s="14">
        <f>F23</f>
        <v>180591255</v>
      </c>
      <c r="G22" s="14">
        <f>G23</f>
        <v>179589700.4</v>
      </c>
    </row>
    <row r="23" spans="1:7" ht="18.75" customHeight="1">
      <c r="A23" s="11" t="s">
        <v>2</v>
      </c>
      <c r="B23" s="15" t="s">
        <v>5</v>
      </c>
      <c r="C23" s="13" t="s">
        <v>6</v>
      </c>
      <c r="D23" s="14">
        <f>D24+D25+D26+D27</f>
        <v>95206270.22</v>
      </c>
      <c r="E23" s="14">
        <f>E24+E25+E26+E27</f>
        <v>185690945.56</v>
      </c>
      <c r="F23" s="14">
        <f>F24+F25+F26+F27</f>
        <v>180591255</v>
      </c>
      <c r="G23" s="14">
        <f>G24+G25+G26+G27</f>
        <v>179589700.4</v>
      </c>
    </row>
    <row r="24" spans="1:11" ht="63" customHeight="1">
      <c r="A24" s="16" t="s">
        <v>2</v>
      </c>
      <c r="B24" s="17" t="s">
        <v>7</v>
      </c>
      <c r="C24" s="18" t="s">
        <v>57</v>
      </c>
      <c r="D24" s="19">
        <v>94453536.6</v>
      </c>
      <c r="E24" s="80">
        <v>183950845.66</v>
      </c>
      <c r="F24" s="19">
        <v>179202270</v>
      </c>
      <c r="G24" s="19">
        <v>178208654.8</v>
      </c>
      <c r="K24" s="20"/>
    </row>
    <row r="25" spans="1:7" ht="92.25" customHeight="1">
      <c r="A25" s="16" t="s">
        <v>2</v>
      </c>
      <c r="B25" s="17" t="s">
        <v>8</v>
      </c>
      <c r="C25" s="18" t="s">
        <v>80</v>
      </c>
      <c r="D25" s="19">
        <v>335171.11</v>
      </c>
      <c r="E25" s="19">
        <f>668955.07+78476.62+13.21</f>
        <v>747444.8999999999</v>
      </c>
      <c r="F25" s="19">
        <v>415480</v>
      </c>
      <c r="G25" s="19">
        <v>413142.4</v>
      </c>
    </row>
    <row r="26" spans="1:7" ht="47.25" customHeight="1">
      <c r="A26" s="16" t="s">
        <v>2</v>
      </c>
      <c r="B26" s="17" t="s">
        <v>56</v>
      </c>
      <c r="C26" s="18" t="s">
        <v>58</v>
      </c>
      <c r="D26" s="19">
        <v>417562.51</v>
      </c>
      <c r="E26" s="19">
        <v>992655</v>
      </c>
      <c r="F26" s="19">
        <v>973505</v>
      </c>
      <c r="G26" s="19">
        <v>967903.2</v>
      </c>
    </row>
    <row r="27" spans="1:11" ht="81" customHeight="1" hidden="1">
      <c r="A27" s="21" t="s">
        <v>2</v>
      </c>
      <c r="B27" s="17" t="s">
        <v>9</v>
      </c>
      <c r="C27" s="18" t="s">
        <v>81</v>
      </c>
      <c r="D27" s="22">
        <v>0</v>
      </c>
      <c r="E27" s="22">
        <v>0</v>
      </c>
      <c r="F27" s="22">
        <v>0</v>
      </c>
      <c r="G27" s="22">
        <v>0</v>
      </c>
      <c r="K27" s="20"/>
    </row>
    <row r="28" spans="1:7" ht="30" customHeight="1">
      <c r="A28" s="11" t="s">
        <v>2</v>
      </c>
      <c r="B28" s="23" t="s">
        <v>62</v>
      </c>
      <c r="C28" s="24" t="s">
        <v>61</v>
      </c>
      <c r="D28" s="14">
        <f>D29</f>
        <v>11777393.205999998</v>
      </c>
      <c r="E28" s="14">
        <f>E29</f>
        <v>15194948.85</v>
      </c>
      <c r="F28" s="14">
        <f>F29</f>
        <v>16436477.259999998</v>
      </c>
      <c r="G28" s="14">
        <f>G29</f>
        <v>17628075.37</v>
      </c>
    </row>
    <row r="29" spans="1:7" ht="28.5">
      <c r="A29" s="11" t="s">
        <v>2</v>
      </c>
      <c r="B29" s="15" t="s">
        <v>82</v>
      </c>
      <c r="C29" s="13" t="s">
        <v>83</v>
      </c>
      <c r="D29" s="14">
        <f>D30+D31+D32+D33</f>
        <v>11777393.205999998</v>
      </c>
      <c r="E29" s="14">
        <f>E30+E31+E32+E33</f>
        <v>15194948.85</v>
      </c>
      <c r="F29" s="14">
        <f>F30+F31+F32+F33</f>
        <v>16436477.259999998</v>
      </c>
      <c r="G29" s="14">
        <f>G30+G31+G32+G33</f>
        <v>17628075.37</v>
      </c>
    </row>
    <row r="30" spans="1:7" ht="60">
      <c r="A30" s="21" t="s">
        <v>2</v>
      </c>
      <c r="B30" s="25" t="s">
        <v>66</v>
      </c>
      <c r="C30" s="26" t="s">
        <v>67</v>
      </c>
      <c r="D30" s="22">
        <f>4391019.72/10*12</f>
        <v>5269223.663999999</v>
      </c>
      <c r="E30" s="22">
        <f>4942750.49+2020106.01</f>
        <v>6962856.5</v>
      </c>
      <c r="F30" s="22">
        <f>5536664.22+2040277.47</f>
        <v>7576941.6899999995</v>
      </c>
      <c r="G30" s="22">
        <f>8113785.01+0.14</f>
        <v>8113785.149999999</v>
      </c>
    </row>
    <row r="31" spans="1:7" ht="75">
      <c r="A31" s="21" t="s">
        <v>2</v>
      </c>
      <c r="B31" s="25" t="s">
        <v>63</v>
      </c>
      <c r="C31" s="26" t="s">
        <v>68</v>
      </c>
      <c r="D31" s="22">
        <f>40740.41/10*12</f>
        <v>48888.492</v>
      </c>
      <c r="E31" s="22">
        <f>32635.86+3228.78</f>
        <v>35864.64</v>
      </c>
      <c r="F31" s="22">
        <f>35443.45+2579.29</f>
        <v>38022.74</v>
      </c>
      <c r="G31" s="22">
        <f>40005.59+0.08</f>
        <v>40005.67</v>
      </c>
    </row>
    <row r="32" spans="1:7" ht="60">
      <c r="A32" s="21" t="s">
        <v>2</v>
      </c>
      <c r="B32" s="25" t="s">
        <v>64</v>
      </c>
      <c r="C32" s="26" t="s">
        <v>69</v>
      </c>
      <c r="D32" s="22">
        <v>7649500.21</v>
      </c>
      <c r="E32" s="22">
        <f>9584052.1-489253.47</f>
        <v>9094798.629999999</v>
      </c>
      <c r="F32" s="22">
        <f>10739613.12-870269.36</f>
        <v>9869343.76</v>
      </c>
      <c r="G32" s="22">
        <f>10504114.72-0.04</f>
        <v>10504114.680000002</v>
      </c>
    </row>
    <row r="33" spans="1:7" ht="60">
      <c r="A33" s="21" t="s">
        <v>2</v>
      </c>
      <c r="B33" s="25" t="s">
        <v>65</v>
      </c>
      <c r="C33" s="26" t="s">
        <v>70</v>
      </c>
      <c r="D33" s="22">
        <f>-991849.3/10*12</f>
        <v>-1190219.1600000001</v>
      </c>
      <c r="E33" s="22">
        <f>-919459.76+20888.84</f>
        <v>-898570.92</v>
      </c>
      <c r="F33" s="22">
        <f>-1002612.73-45218.2</f>
        <v>-1047830.9299999999</v>
      </c>
      <c r="G33" s="22">
        <v>-1029830.13</v>
      </c>
    </row>
    <row r="34" spans="1:7" ht="16.5" customHeight="1">
      <c r="A34" s="11" t="s">
        <v>2</v>
      </c>
      <c r="B34" s="23" t="s">
        <v>10</v>
      </c>
      <c r="C34" s="13" t="s">
        <v>11</v>
      </c>
      <c r="D34" s="14">
        <f>D35+D38+D41</f>
        <v>13932928.620000001</v>
      </c>
      <c r="E34" s="14">
        <f>E35+E38+E41</f>
        <v>14602000</v>
      </c>
      <c r="F34" s="14">
        <f>F35+F38+F41</f>
        <v>14226000</v>
      </c>
      <c r="G34" s="14">
        <f>G35+G38+G41</f>
        <v>11172000</v>
      </c>
    </row>
    <row r="35" spans="1:7" ht="18" customHeight="1">
      <c r="A35" s="16" t="s">
        <v>2</v>
      </c>
      <c r="B35" s="25" t="s">
        <v>84</v>
      </c>
      <c r="C35" s="18" t="s">
        <v>85</v>
      </c>
      <c r="D35" s="27">
        <f>D36</f>
        <v>13290324.74</v>
      </c>
      <c r="E35" s="27">
        <f>E36</f>
        <v>13933000</v>
      </c>
      <c r="F35" s="27">
        <f>F36</f>
        <v>3483000</v>
      </c>
      <c r="G35" s="27">
        <f>G36</f>
        <v>0</v>
      </c>
    </row>
    <row r="36" spans="1:7" ht="18" customHeight="1">
      <c r="A36" s="28" t="s">
        <v>2</v>
      </c>
      <c r="B36" s="29" t="s">
        <v>46</v>
      </c>
      <c r="C36" s="30" t="s">
        <v>44</v>
      </c>
      <c r="D36" s="31">
        <v>13290324.74</v>
      </c>
      <c r="E36" s="32">
        <v>13933000</v>
      </c>
      <c r="F36" s="32">
        <v>3483000</v>
      </c>
      <c r="G36" s="32">
        <v>0</v>
      </c>
    </row>
    <row r="37" spans="1:7" ht="25.5" customHeight="1" hidden="1">
      <c r="A37" s="28" t="s">
        <v>2</v>
      </c>
      <c r="B37" s="29" t="s">
        <v>45</v>
      </c>
      <c r="C37" s="30" t="s">
        <v>47</v>
      </c>
      <c r="D37" s="31">
        <v>0</v>
      </c>
      <c r="E37" s="31">
        <v>0</v>
      </c>
      <c r="F37" s="31">
        <v>0</v>
      </c>
      <c r="G37" s="31">
        <v>0</v>
      </c>
    </row>
    <row r="38" spans="1:7" ht="18" customHeight="1">
      <c r="A38" s="16" t="s">
        <v>2</v>
      </c>
      <c r="B38" s="25" t="s">
        <v>86</v>
      </c>
      <c r="C38" s="18" t="s">
        <v>12</v>
      </c>
      <c r="D38" s="27">
        <f>D39+D40</f>
        <v>94603.88</v>
      </c>
      <c r="E38" s="27">
        <f>E39+E40</f>
        <v>127000</v>
      </c>
      <c r="F38" s="27">
        <f>F39+F40</f>
        <v>132000</v>
      </c>
      <c r="G38" s="27">
        <f>G39+G40</f>
        <v>137000</v>
      </c>
    </row>
    <row r="39" spans="1:7" ht="18" customHeight="1">
      <c r="A39" s="28" t="s">
        <v>2</v>
      </c>
      <c r="B39" s="29" t="s">
        <v>48</v>
      </c>
      <c r="C39" s="30" t="s">
        <v>12</v>
      </c>
      <c r="D39" s="31">
        <v>94603.88</v>
      </c>
      <c r="E39" s="32">
        <v>127000</v>
      </c>
      <c r="F39" s="32">
        <v>132000</v>
      </c>
      <c r="G39" s="32">
        <v>137000</v>
      </c>
    </row>
    <row r="40" spans="1:7" ht="27" customHeight="1" hidden="1">
      <c r="A40" s="28" t="s">
        <v>2</v>
      </c>
      <c r="B40" s="29" t="s">
        <v>49</v>
      </c>
      <c r="C40" s="30" t="s">
        <v>50</v>
      </c>
      <c r="D40" s="31">
        <v>0</v>
      </c>
      <c r="E40" s="31">
        <v>0</v>
      </c>
      <c r="F40" s="31">
        <v>0</v>
      </c>
      <c r="G40" s="31">
        <v>0</v>
      </c>
    </row>
    <row r="41" spans="1:7" ht="30" customHeight="1">
      <c r="A41" s="16" t="s">
        <v>2</v>
      </c>
      <c r="B41" s="25" t="s">
        <v>59</v>
      </c>
      <c r="C41" s="26" t="s">
        <v>60</v>
      </c>
      <c r="D41" s="27">
        <f>D42</f>
        <v>548000</v>
      </c>
      <c r="E41" s="27">
        <f>E42</f>
        <v>542000</v>
      </c>
      <c r="F41" s="27">
        <f>F42</f>
        <v>10611000</v>
      </c>
      <c r="G41" s="27">
        <f>G42</f>
        <v>11035000</v>
      </c>
    </row>
    <row r="42" spans="1:7" ht="27" customHeight="1">
      <c r="A42" s="28" t="s">
        <v>2</v>
      </c>
      <c r="B42" s="29" t="s">
        <v>168</v>
      </c>
      <c r="C42" s="30" t="s">
        <v>145</v>
      </c>
      <c r="D42" s="31">
        <v>548000</v>
      </c>
      <c r="E42" s="32">
        <v>542000</v>
      </c>
      <c r="F42" s="32">
        <v>10611000</v>
      </c>
      <c r="G42" s="32">
        <v>11035000</v>
      </c>
    </row>
    <row r="43" spans="1:7" s="5" customFormat="1" ht="18" customHeight="1">
      <c r="A43" s="11" t="s">
        <v>2</v>
      </c>
      <c r="B43" s="12" t="s">
        <v>13</v>
      </c>
      <c r="C43" s="33" t="s">
        <v>14</v>
      </c>
      <c r="D43" s="14">
        <f>D44+D46</f>
        <v>32248000</v>
      </c>
      <c r="E43" s="14">
        <f>E44+E46</f>
        <v>37204976.72</v>
      </c>
      <c r="F43" s="14">
        <f>F44+F46</f>
        <v>37009000</v>
      </c>
      <c r="G43" s="14">
        <f>G44+G46</f>
        <v>37009000</v>
      </c>
    </row>
    <row r="44" spans="1:7" s="5" customFormat="1" ht="16.5" customHeight="1">
      <c r="A44" s="11" t="s">
        <v>2</v>
      </c>
      <c r="B44" s="23" t="s">
        <v>15</v>
      </c>
      <c r="C44" s="33" t="s">
        <v>16</v>
      </c>
      <c r="D44" s="34">
        <f>D45</f>
        <v>11277000</v>
      </c>
      <c r="E44" s="34">
        <f>E45</f>
        <v>10886000</v>
      </c>
      <c r="F44" s="34">
        <f>F45</f>
        <v>10886000</v>
      </c>
      <c r="G44" s="34">
        <f>G45</f>
        <v>10886000</v>
      </c>
    </row>
    <row r="45" spans="1:7" s="5" customFormat="1" ht="31.5" customHeight="1">
      <c r="A45" s="16" t="s">
        <v>2</v>
      </c>
      <c r="B45" s="25" t="s">
        <v>169</v>
      </c>
      <c r="C45" s="35" t="s">
        <v>167</v>
      </c>
      <c r="D45" s="27">
        <v>11277000</v>
      </c>
      <c r="E45" s="27">
        <v>10886000</v>
      </c>
      <c r="F45" s="27">
        <v>10886000</v>
      </c>
      <c r="G45" s="27">
        <v>10886000</v>
      </c>
    </row>
    <row r="46" spans="1:7" s="5" customFormat="1" ht="18" customHeight="1">
      <c r="A46" s="11" t="s">
        <v>2</v>
      </c>
      <c r="B46" s="23" t="s">
        <v>17</v>
      </c>
      <c r="C46" s="12" t="s">
        <v>18</v>
      </c>
      <c r="D46" s="34">
        <f>D49+D50</f>
        <v>20971000</v>
      </c>
      <c r="E46" s="34">
        <f>E47+E50</f>
        <v>26318976.72</v>
      </c>
      <c r="F46" s="34">
        <f>F47+F50</f>
        <v>26123000</v>
      </c>
      <c r="G46" s="34">
        <f>G47+G50</f>
        <v>26123000</v>
      </c>
    </row>
    <row r="47" spans="1:7" s="5" customFormat="1" ht="30">
      <c r="A47" s="16" t="s">
        <v>2</v>
      </c>
      <c r="B47" s="25" t="s">
        <v>170</v>
      </c>
      <c r="C47" s="26" t="s">
        <v>143</v>
      </c>
      <c r="D47" s="27">
        <v>11887000</v>
      </c>
      <c r="E47" s="27">
        <f>E48+E49</f>
        <v>17472976.72</v>
      </c>
      <c r="F47" s="27">
        <f>F48+F49</f>
        <v>17286000</v>
      </c>
      <c r="G47" s="27">
        <f>G48+G49</f>
        <v>17286000</v>
      </c>
    </row>
    <row r="48" spans="1:7" s="5" customFormat="1" ht="27" customHeight="1" hidden="1">
      <c r="A48" s="36" t="s">
        <v>2</v>
      </c>
      <c r="B48" s="29" t="s">
        <v>256</v>
      </c>
      <c r="C48" s="30" t="s">
        <v>143</v>
      </c>
      <c r="D48" s="32">
        <v>11887000</v>
      </c>
      <c r="E48" s="32">
        <v>17286000</v>
      </c>
      <c r="F48" s="32">
        <v>17286000</v>
      </c>
      <c r="G48" s="32">
        <v>17286000</v>
      </c>
    </row>
    <row r="49" spans="1:7" s="5" customFormat="1" ht="29.25" customHeight="1" hidden="1">
      <c r="A49" s="36" t="s">
        <v>2</v>
      </c>
      <c r="B49" s="29" t="s">
        <v>257</v>
      </c>
      <c r="C49" s="30" t="s">
        <v>143</v>
      </c>
      <c r="D49" s="32">
        <v>11887000</v>
      </c>
      <c r="E49" s="32">
        <v>186976.72</v>
      </c>
      <c r="F49" s="32">
        <v>0</v>
      </c>
      <c r="G49" s="32">
        <v>0</v>
      </c>
    </row>
    <row r="50" spans="1:7" s="5" customFormat="1" ht="33" customHeight="1">
      <c r="A50" s="16" t="s">
        <v>2</v>
      </c>
      <c r="B50" s="25" t="s">
        <v>171</v>
      </c>
      <c r="C50" s="26" t="s">
        <v>144</v>
      </c>
      <c r="D50" s="27">
        <v>9084000</v>
      </c>
      <c r="E50" s="27">
        <v>8846000</v>
      </c>
      <c r="F50" s="27">
        <v>8837000</v>
      </c>
      <c r="G50" s="27">
        <v>8837000</v>
      </c>
    </row>
    <row r="51" spans="1:7" ht="17.25" customHeight="1">
      <c r="A51" s="11" t="s">
        <v>2</v>
      </c>
      <c r="B51" s="23" t="s">
        <v>19</v>
      </c>
      <c r="C51" s="13" t="s">
        <v>20</v>
      </c>
      <c r="D51" s="14">
        <f>D52+D53</f>
        <v>2565000</v>
      </c>
      <c r="E51" s="14">
        <f>E52+E53</f>
        <v>2691000</v>
      </c>
      <c r="F51" s="14">
        <f>F52+F53</f>
        <v>2691000</v>
      </c>
      <c r="G51" s="14">
        <f>G52+G53</f>
        <v>2691000</v>
      </c>
    </row>
    <row r="52" spans="1:7" ht="60" customHeight="1">
      <c r="A52" s="16" t="s">
        <v>2</v>
      </c>
      <c r="B52" s="25" t="s">
        <v>21</v>
      </c>
      <c r="C52" s="18" t="s">
        <v>22</v>
      </c>
      <c r="D52" s="27">
        <v>2565000</v>
      </c>
      <c r="E52" s="27">
        <v>2691000</v>
      </c>
      <c r="F52" s="27">
        <v>2691000</v>
      </c>
      <c r="G52" s="27">
        <v>2691000</v>
      </c>
    </row>
    <row r="53" spans="1:7" ht="33" customHeight="1" hidden="1">
      <c r="A53" s="16" t="s">
        <v>2</v>
      </c>
      <c r="B53" s="25" t="s">
        <v>23</v>
      </c>
      <c r="C53" s="18" t="s">
        <v>24</v>
      </c>
      <c r="D53" s="27"/>
      <c r="E53" s="27"/>
      <c r="F53" s="27"/>
      <c r="G53" s="27"/>
    </row>
    <row r="54" spans="1:7" s="37" customFormat="1" ht="30" customHeight="1" hidden="1">
      <c r="A54" s="11" t="s">
        <v>2</v>
      </c>
      <c r="B54" s="23" t="s">
        <v>75</v>
      </c>
      <c r="C54" s="13" t="s">
        <v>87</v>
      </c>
      <c r="D54" s="34">
        <f>D55</f>
        <v>0</v>
      </c>
      <c r="E54" s="34">
        <f>E55</f>
        <v>0</v>
      </c>
      <c r="F54" s="34">
        <f>F55</f>
        <v>0</v>
      </c>
      <c r="G54" s="34">
        <f>G55</f>
        <v>0</v>
      </c>
    </row>
    <row r="55" spans="1:7" s="37" customFormat="1" ht="15.75" customHeight="1" hidden="1">
      <c r="A55" s="16" t="s">
        <v>2</v>
      </c>
      <c r="B55" s="25" t="s">
        <v>72</v>
      </c>
      <c r="C55" s="26" t="s">
        <v>88</v>
      </c>
      <c r="D55" s="27">
        <f>D57+D58+D56</f>
        <v>0</v>
      </c>
      <c r="E55" s="27">
        <f>E57+E58+E56</f>
        <v>0</v>
      </c>
      <c r="F55" s="27">
        <f>F57+F58+F56</f>
        <v>0</v>
      </c>
      <c r="G55" s="27">
        <f>G57+G58+G56</f>
        <v>0</v>
      </c>
    </row>
    <row r="56" spans="1:7" s="37" customFormat="1" ht="28.5" customHeight="1" hidden="1">
      <c r="A56" s="36" t="s">
        <v>2</v>
      </c>
      <c r="B56" s="38" t="s">
        <v>89</v>
      </c>
      <c r="C56" s="39" t="s">
        <v>146</v>
      </c>
      <c r="D56" s="31">
        <v>0</v>
      </c>
      <c r="E56" s="31">
        <v>0</v>
      </c>
      <c r="F56" s="31">
        <v>0</v>
      </c>
      <c r="G56" s="31">
        <v>0</v>
      </c>
    </row>
    <row r="57" spans="1:7" ht="60" hidden="1">
      <c r="A57" s="36" t="s">
        <v>2</v>
      </c>
      <c r="B57" s="38" t="s">
        <v>90</v>
      </c>
      <c r="C57" s="40" t="s">
        <v>147</v>
      </c>
      <c r="D57" s="31">
        <v>0</v>
      </c>
      <c r="E57" s="31">
        <v>0</v>
      </c>
      <c r="F57" s="31">
        <v>0</v>
      </c>
      <c r="G57" s="31">
        <v>0</v>
      </c>
    </row>
    <row r="58" spans="1:7" ht="30" hidden="1">
      <c r="A58" s="36" t="s">
        <v>2</v>
      </c>
      <c r="B58" s="38" t="s">
        <v>91</v>
      </c>
      <c r="C58" s="39" t="s">
        <v>148</v>
      </c>
      <c r="D58" s="31">
        <v>0</v>
      </c>
      <c r="E58" s="31">
        <v>0</v>
      </c>
      <c r="F58" s="31">
        <v>0</v>
      </c>
      <c r="G58" s="31">
        <v>0</v>
      </c>
    </row>
    <row r="59" spans="1:7" ht="45.75" customHeight="1">
      <c r="A59" s="11" t="s">
        <v>2</v>
      </c>
      <c r="B59" s="12" t="s">
        <v>25</v>
      </c>
      <c r="C59" s="13" t="s">
        <v>26</v>
      </c>
      <c r="D59" s="14">
        <f>D62+D60+D68+D70</f>
        <v>38915150.25</v>
      </c>
      <c r="E59" s="14">
        <f>E62+E60+E68+E70</f>
        <v>19401128</v>
      </c>
      <c r="F59" s="14">
        <f>F62+F60+F68+F70</f>
        <v>13713380</v>
      </c>
      <c r="G59" s="14">
        <f>G62+G60+G68+G70</f>
        <v>13713380</v>
      </c>
    </row>
    <row r="60" spans="1:7" ht="28.5" hidden="1">
      <c r="A60" s="11" t="s">
        <v>2</v>
      </c>
      <c r="B60" s="12" t="s">
        <v>92</v>
      </c>
      <c r="C60" s="13" t="s">
        <v>93</v>
      </c>
      <c r="D60" s="14">
        <f>D61</f>
        <v>0</v>
      </c>
      <c r="E60" s="14">
        <f>E61</f>
        <v>0</v>
      </c>
      <c r="F60" s="14">
        <f>F61</f>
        <v>0</v>
      </c>
      <c r="G60" s="14">
        <f>G61</f>
        <v>0</v>
      </c>
    </row>
    <row r="61" spans="1:7" s="43" customFormat="1" ht="30" hidden="1">
      <c r="A61" s="36" t="s">
        <v>2</v>
      </c>
      <c r="B61" s="41" t="s">
        <v>94</v>
      </c>
      <c r="C61" s="40" t="s">
        <v>149</v>
      </c>
      <c r="D61" s="42">
        <v>0</v>
      </c>
      <c r="E61" s="42">
        <v>0</v>
      </c>
      <c r="F61" s="42">
        <v>0</v>
      </c>
      <c r="G61" s="42">
        <v>0</v>
      </c>
    </row>
    <row r="62" spans="1:7" ht="74.25" customHeight="1">
      <c r="A62" s="16" t="s">
        <v>2</v>
      </c>
      <c r="B62" s="44" t="s">
        <v>95</v>
      </c>
      <c r="C62" s="18" t="s">
        <v>96</v>
      </c>
      <c r="D62" s="27">
        <f>D63+D66+D65+D67</f>
        <v>38915150.25</v>
      </c>
      <c r="E62" s="27">
        <f>E63+E66+E65+E67</f>
        <v>17444848</v>
      </c>
      <c r="F62" s="27">
        <f>F63+F66+F65+F67</f>
        <v>11757100</v>
      </c>
      <c r="G62" s="27">
        <f>G63+G66+G65+G67</f>
        <v>11757100</v>
      </c>
    </row>
    <row r="63" spans="1:7" ht="65.25" customHeight="1" hidden="1">
      <c r="A63" s="16" t="s">
        <v>2</v>
      </c>
      <c r="B63" s="44" t="s">
        <v>172</v>
      </c>
      <c r="C63" s="18" t="s">
        <v>97</v>
      </c>
      <c r="D63" s="27">
        <f>D64</f>
        <v>36679910.25</v>
      </c>
      <c r="E63" s="27">
        <f>E64</f>
        <v>15091848</v>
      </c>
      <c r="F63" s="27">
        <f>F64</f>
        <v>9404100</v>
      </c>
      <c r="G63" s="27">
        <f>G64</f>
        <v>9404100</v>
      </c>
    </row>
    <row r="64" spans="1:7" ht="75" customHeight="1">
      <c r="A64" s="36" t="s">
        <v>2</v>
      </c>
      <c r="B64" s="45" t="s">
        <v>173</v>
      </c>
      <c r="C64" s="40" t="s">
        <v>175</v>
      </c>
      <c r="D64" s="31">
        <v>36679910.25</v>
      </c>
      <c r="E64" s="32">
        <v>15091848</v>
      </c>
      <c r="F64" s="32">
        <v>9404100</v>
      </c>
      <c r="G64" s="32">
        <v>9404100</v>
      </c>
    </row>
    <row r="65" spans="1:7" ht="63" customHeight="1">
      <c r="A65" s="16" t="s">
        <v>2</v>
      </c>
      <c r="B65" s="17" t="s">
        <v>174</v>
      </c>
      <c r="C65" s="18" t="s">
        <v>129</v>
      </c>
      <c r="D65" s="27">
        <v>358420</v>
      </c>
      <c r="E65" s="27">
        <v>375170</v>
      </c>
      <c r="F65" s="27">
        <v>375170</v>
      </c>
      <c r="G65" s="27">
        <v>375170</v>
      </c>
    </row>
    <row r="66" spans="1:7" ht="65.25" customHeight="1">
      <c r="A66" s="16" t="s">
        <v>2</v>
      </c>
      <c r="B66" s="17" t="s">
        <v>176</v>
      </c>
      <c r="C66" s="18" t="s">
        <v>130</v>
      </c>
      <c r="D66" s="46">
        <v>136380</v>
      </c>
      <c r="E66" s="46">
        <v>123480</v>
      </c>
      <c r="F66" s="46">
        <v>123480</v>
      </c>
      <c r="G66" s="46">
        <v>123480</v>
      </c>
    </row>
    <row r="67" spans="1:7" ht="35.25" customHeight="1">
      <c r="A67" s="16" t="s">
        <v>2</v>
      </c>
      <c r="B67" s="17" t="s">
        <v>177</v>
      </c>
      <c r="C67" s="18" t="s">
        <v>131</v>
      </c>
      <c r="D67" s="46">
        <v>1740440</v>
      </c>
      <c r="E67" s="46">
        <v>1854350</v>
      </c>
      <c r="F67" s="46">
        <v>1854350</v>
      </c>
      <c r="G67" s="46">
        <v>1854350</v>
      </c>
    </row>
    <row r="68" spans="1:7" ht="19.5" customHeight="1" hidden="1">
      <c r="A68" s="47" t="s">
        <v>2</v>
      </c>
      <c r="B68" s="44" t="s">
        <v>98</v>
      </c>
      <c r="C68" s="26" t="s">
        <v>99</v>
      </c>
      <c r="D68" s="46">
        <f>D69</f>
        <v>0</v>
      </c>
      <c r="E68" s="46">
        <f>E69</f>
        <v>0</v>
      </c>
      <c r="F68" s="46">
        <f>F69</f>
        <v>0</v>
      </c>
      <c r="G68" s="46">
        <f>G69</f>
        <v>0</v>
      </c>
    </row>
    <row r="69" spans="1:7" ht="45" hidden="1">
      <c r="A69" s="48" t="s">
        <v>2</v>
      </c>
      <c r="B69" s="49" t="s">
        <v>178</v>
      </c>
      <c r="C69" s="40" t="s">
        <v>132</v>
      </c>
      <c r="D69" s="42">
        <v>0</v>
      </c>
      <c r="E69" s="42">
        <v>0</v>
      </c>
      <c r="F69" s="42">
        <v>0</v>
      </c>
      <c r="G69" s="42">
        <v>0</v>
      </c>
    </row>
    <row r="70" spans="1:7" ht="75">
      <c r="A70" s="47" t="s">
        <v>2</v>
      </c>
      <c r="B70" s="44" t="s">
        <v>100</v>
      </c>
      <c r="C70" s="26" t="s">
        <v>101</v>
      </c>
      <c r="D70" s="46">
        <f>D71</f>
        <v>0</v>
      </c>
      <c r="E70" s="46">
        <f>E71</f>
        <v>1956280</v>
      </c>
      <c r="F70" s="46">
        <f>F71</f>
        <v>1956280</v>
      </c>
      <c r="G70" s="46">
        <f>G71</f>
        <v>1956280</v>
      </c>
    </row>
    <row r="71" spans="1:7" ht="74.25" customHeight="1">
      <c r="A71" s="48" t="s">
        <v>2</v>
      </c>
      <c r="B71" s="38" t="s">
        <v>239</v>
      </c>
      <c r="C71" s="39" t="s">
        <v>150</v>
      </c>
      <c r="D71" s="42">
        <v>0</v>
      </c>
      <c r="E71" s="42">
        <v>1956280</v>
      </c>
      <c r="F71" s="42">
        <v>1956280</v>
      </c>
      <c r="G71" s="42">
        <v>1956280</v>
      </c>
    </row>
    <row r="72" spans="1:7" ht="16.5" customHeight="1">
      <c r="A72" s="11" t="s">
        <v>2</v>
      </c>
      <c r="B72" s="23" t="s">
        <v>27</v>
      </c>
      <c r="C72" s="13" t="s">
        <v>28</v>
      </c>
      <c r="D72" s="50">
        <f>D73</f>
        <v>418300</v>
      </c>
      <c r="E72" s="50">
        <f>E73</f>
        <v>312700</v>
      </c>
      <c r="F72" s="50">
        <f>F73</f>
        <v>313800</v>
      </c>
      <c r="G72" s="50">
        <f>G73</f>
        <v>326400</v>
      </c>
    </row>
    <row r="73" spans="1:7" ht="15">
      <c r="A73" s="16" t="s">
        <v>2</v>
      </c>
      <c r="B73" s="25" t="s">
        <v>29</v>
      </c>
      <c r="C73" s="18" t="s">
        <v>30</v>
      </c>
      <c r="D73" s="51">
        <f>SUM(D74:D78)</f>
        <v>418300</v>
      </c>
      <c r="E73" s="51">
        <v>312700</v>
      </c>
      <c r="F73" s="51">
        <v>313800</v>
      </c>
      <c r="G73" s="51">
        <v>326400</v>
      </c>
    </row>
    <row r="74" spans="1:7" ht="30">
      <c r="A74" s="16" t="s">
        <v>2</v>
      </c>
      <c r="B74" s="25" t="s">
        <v>51</v>
      </c>
      <c r="C74" s="18" t="s">
        <v>52</v>
      </c>
      <c r="D74" s="51">
        <v>93000</v>
      </c>
      <c r="E74" s="51">
        <v>86300</v>
      </c>
      <c r="F74" s="51">
        <v>85900</v>
      </c>
      <c r="G74" s="51">
        <v>89400</v>
      </c>
    </row>
    <row r="75" spans="1:7" ht="30" hidden="1">
      <c r="A75" s="16" t="s">
        <v>2</v>
      </c>
      <c r="B75" s="25" t="s">
        <v>53</v>
      </c>
      <c r="C75" s="18" t="s">
        <v>54</v>
      </c>
      <c r="D75" s="51"/>
      <c r="E75" s="51"/>
      <c r="F75" s="51"/>
      <c r="G75" s="51"/>
    </row>
    <row r="76" spans="1:7" ht="15">
      <c r="A76" s="16" t="s">
        <v>2</v>
      </c>
      <c r="B76" s="25" t="s">
        <v>55</v>
      </c>
      <c r="C76" s="18" t="s">
        <v>102</v>
      </c>
      <c r="D76" s="51">
        <v>171800</v>
      </c>
      <c r="E76" s="51">
        <v>168700</v>
      </c>
      <c r="F76" s="51">
        <v>168100</v>
      </c>
      <c r="G76" s="51">
        <v>174800</v>
      </c>
    </row>
    <row r="77" spans="1:7" ht="15">
      <c r="A77" s="16" t="s">
        <v>2</v>
      </c>
      <c r="B77" s="25" t="s">
        <v>187</v>
      </c>
      <c r="C77" s="18" t="s">
        <v>189</v>
      </c>
      <c r="D77" s="51">
        <v>97700</v>
      </c>
      <c r="E77" s="51">
        <v>57700</v>
      </c>
      <c r="F77" s="51">
        <v>59800</v>
      </c>
      <c r="G77" s="51">
        <v>62200</v>
      </c>
    </row>
    <row r="78" spans="1:7" ht="18.75" customHeight="1" hidden="1">
      <c r="A78" s="16" t="s">
        <v>2</v>
      </c>
      <c r="B78" s="25" t="s">
        <v>188</v>
      </c>
      <c r="C78" s="18" t="s">
        <v>190</v>
      </c>
      <c r="D78" s="51">
        <v>55800</v>
      </c>
      <c r="E78" s="51">
        <v>0</v>
      </c>
      <c r="F78" s="51">
        <v>0</v>
      </c>
      <c r="G78" s="51">
        <v>0</v>
      </c>
    </row>
    <row r="79" spans="1:7" ht="28.5">
      <c r="A79" s="11" t="s">
        <v>2</v>
      </c>
      <c r="B79" s="23" t="s">
        <v>31</v>
      </c>
      <c r="C79" s="13" t="s">
        <v>103</v>
      </c>
      <c r="D79" s="50">
        <f>D80+D81+D83+D82</f>
        <v>13171980.51</v>
      </c>
      <c r="E79" s="50">
        <f>E80+E81+E83+E82</f>
        <v>1911865.08</v>
      </c>
      <c r="F79" s="50">
        <f>F80+F81+F83+F82</f>
        <v>319023</v>
      </c>
      <c r="G79" s="50">
        <f>G80+G81+G83+G82</f>
        <v>319023</v>
      </c>
    </row>
    <row r="80" spans="1:7" ht="29.25" customHeight="1">
      <c r="A80" s="16" t="s">
        <v>2</v>
      </c>
      <c r="B80" s="25" t="s">
        <v>180</v>
      </c>
      <c r="C80" s="18" t="s">
        <v>134</v>
      </c>
      <c r="D80" s="51">
        <v>0</v>
      </c>
      <c r="E80" s="51">
        <v>58354.78</v>
      </c>
      <c r="F80" s="51">
        <v>0</v>
      </c>
      <c r="G80" s="51">
        <v>0</v>
      </c>
    </row>
    <row r="81" spans="1:8" ht="28.5" customHeight="1">
      <c r="A81" s="16" t="s">
        <v>2</v>
      </c>
      <c r="B81" s="25" t="s">
        <v>179</v>
      </c>
      <c r="C81" s="18" t="s">
        <v>133</v>
      </c>
      <c r="D81" s="51">
        <v>2109967.36</v>
      </c>
      <c r="E81" s="51">
        <v>59708</v>
      </c>
      <c r="F81" s="51">
        <v>59708</v>
      </c>
      <c r="G81" s="51">
        <v>59708</v>
      </c>
      <c r="H81" s="3" t="s">
        <v>243</v>
      </c>
    </row>
    <row r="82" spans="1:7" ht="15" customHeight="1" hidden="1">
      <c r="A82" s="16" t="s">
        <v>2</v>
      </c>
      <c r="B82" s="25" t="s">
        <v>180</v>
      </c>
      <c r="C82" s="18" t="s">
        <v>134</v>
      </c>
      <c r="D82" s="51"/>
      <c r="E82" s="51"/>
      <c r="F82" s="51"/>
      <c r="G82" s="51"/>
    </row>
    <row r="83" spans="1:8" ht="21" customHeight="1">
      <c r="A83" s="16" t="s">
        <v>2</v>
      </c>
      <c r="B83" s="25" t="s">
        <v>181</v>
      </c>
      <c r="C83" s="18" t="s">
        <v>135</v>
      </c>
      <c r="D83" s="51">
        <v>11062013.15</v>
      </c>
      <c r="E83" s="51">
        <v>1793802.3</v>
      </c>
      <c r="F83" s="51">
        <v>259315</v>
      </c>
      <c r="G83" s="51">
        <v>259315</v>
      </c>
      <c r="H83" s="3" t="s">
        <v>242</v>
      </c>
    </row>
    <row r="84" spans="1:7" ht="31.5" customHeight="1">
      <c r="A84" s="11" t="s">
        <v>2</v>
      </c>
      <c r="B84" s="23" t="s">
        <v>32</v>
      </c>
      <c r="C84" s="13" t="s">
        <v>33</v>
      </c>
      <c r="D84" s="50">
        <f>D85+D87</f>
        <v>10277854.82</v>
      </c>
      <c r="E84" s="50">
        <f>E87+E92</f>
        <v>25448180</v>
      </c>
      <c r="F84" s="50">
        <f>F87+F92</f>
        <v>4807180</v>
      </c>
      <c r="G84" s="50">
        <f>G87+G92</f>
        <v>4807180</v>
      </c>
    </row>
    <row r="85" spans="1:7" ht="40.5" customHeight="1" hidden="1">
      <c r="A85" s="16" t="s">
        <v>2</v>
      </c>
      <c r="B85" s="25" t="s">
        <v>104</v>
      </c>
      <c r="C85" s="18" t="s">
        <v>105</v>
      </c>
      <c r="D85" s="51">
        <f>D86</f>
        <v>2318000</v>
      </c>
      <c r="E85" s="51">
        <v>0</v>
      </c>
      <c r="F85" s="51">
        <v>0</v>
      </c>
      <c r="G85" s="51">
        <f>G86</f>
        <v>0</v>
      </c>
    </row>
    <row r="86" spans="1:7" ht="40.5" customHeight="1" hidden="1">
      <c r="A86" s="28" t="s">
        <v>2</v>
      </c>
      <c r="B86" s="29" t="s">
        <v>182</v>
      </c>
      <c r="C86" s="52" t="s">
        <v>136</v>
      </c>
      <c r="D86" s="53">
        <f>8818000-6500000</f>
        <v>2318000</v>
      </c>
      <c r="E86" s="53">
        <v>0</v>
      </c>
      <c r="F86" s="53">
        <v>0</v>
      </c>
      <c r="G86" s="53">
        <v>0</v>
      </c>
    </row>
    <row r="87" spans="1:7" ht="30.75" customHeight="1">
      <c r="A87" s="16" t="s">
        <v>2</v>
      </c>
      <c r="B87" s="25" t="s">
        <v>43</v>
      </c>
      <c r="C87" s="18" t="s">
        <v>106</v>
      </c>
      <c r="D87" s="51">
        <f>D88+D89+D90+D91</f>
        <v>7959854.82</v>
      </c>
      <c r="E87" s="51">
        <f>E88+E89+E90+E91</f>
        <v>9807180</v>
      </c>
      <c r="F87" s="51">
        <f>F88+F89+F90+F91</f>
        <v>4807180</v>
      </c>
      <c r="G87" s="51">
        <f>G88+G89+G90+G91</f>
        <v>4807180</v>
      </c>
    </row>
    <row r="88" spans="1:7" ht="29.25" customHeight="1">
      <c r="A88" s="28" t="s">
        <v>2</v>
      </c>
      <c r="B88" s="29" t="s">
        <v>186</v>
      </c>
      <c r="C88" s="52" t="s">
        <v>137</v>
      </c>
      <c r="D88" s="53">
        <v>5596498.87</v>
      </c>
      <c r="E88" s="53">
        <v>8117800</v>
      </c>
      <c r="F88" s="53">
        <v>3117800</v>
      </c>
      <c r="G88" s="53">
        <v>3117800</v>
      </c>
    </row>
    <row r="89" spans="1:7" ht="18.75" customHeight="1" hidden="1">
      <c r="A89" s="28" t="s">
        <v>2</v>
      </c>
      <c r="B89" s="29" t="s">
        <v>108</v>
      </c>
      <c r="C89" s="52" t="s">
        <v>107</v>
      </c>
      <c r="D89" s="53"/>
      <c r="E89" s="53"/>
      <c r="F89" s="53"/>
      <c r="G89" s="53"/>
    </row>
    <row r="90" spans="1:7" ht="42.75" customHeight="1">
      <c r="A90" s="21" t="s">
        <v>2</v>
      </c>
      <c r="B90" s="29" t="s">
        <v>183</v>
      </c>
      <c r="C90" s="52" t="s">
        <v>138</v>
      </c>
      <c r="D90" s="53">
        <v>26566.91</v>
      </c>
      <c r="E90" s="53">
        <v>113600</v>
      </c>
      <c r="F90" s="53">
        <v>113600</v>
      </c>
      <c r="G90" s="53">
        <v>113600</v>
      </c>
    </row>
    <row r="91" spans="1:7" ht="53.25" customHeight="1">
      <c r="A91" s="16" t="s">
        <v>2</v>
      </c>
      <c r="B91" s="29" t="s">
        <v>201</v>
      </c>
      <c r="C91" s="52" t="s">
        <v>165</v>
      </c>
      <c r="D91" s="53">
        <f>1947324.2/10*12</f>
        <v>2336789.04</v>
      </c>
      <c r="E91" s="53">
        <v>1575780</v>
      </c>
      <c r="F91" s="53">
        <v>1575780</v>
      </c>
      <c r="G91" s="53">
        <v>1575780</v>
      </c>
    </row>
    <row r="92" spans="1:7" ht="34.5" customHeight="1">
      <c r="A92" s="16" t="s">
        <v>2</v>
      </c>
      <c r="B92" s="25" t="s">
        <v>228</v>
      </c>
      <c r="C92" s="18" t="s">
        <v>229</v>
      </c>
      <c r="D92" s="53"/>
      <c r="E92" s="51">
        <f>E93</f>
        <v>15641000</v>
      </c>
      <c r="F92" s="51">
        <f>F93</f>
        <v>0</v>
      </c>
      <c r="G92" s="51">
        <f>G93</f>
        <v>0</v>
      </c>
    </row>
    <row r="93" spans="1:7" ht="28.5" customHeight="1">
      <c r="A93" s="16" t="s">
        <v>2</v>
      </c>
      <c r="B93" s="29" t="s">
        <v>230</v>
      </c>
      <c r="C93" s="52" t="s">
        <v>231</v>
      </c>
      <c r="D93" s="53"/>
      <c r="E93" s="53">
        <v>15641000</v>
      </c>
      <c r="F93" s="53">
        <v>0</v>
      </c>
      <c r="G93" s="53">
        <v>0</v>
      </c>
    </row>
    <row r="94" spans="1:7" ht="7.5" customHeight="1" hidden="1">
      <c r="A94" s="11" t="s">
        <v>2</v>
      </c>
      <c r="B94" s="23" t="s">
        <v>34</v>
      </c>
      <c r="C94" s="13" t="s">
        <v>35</v>
      </c>
      <c r="D94" s="50">
        <f>D95</f>
        <v>0</v>
      </c>
      <c r="E94" s="50">
        <f>E95</f>
        <v>0</v>
      </c>
      <c r="F94" s="50">
        <f>F95</f>
        <v>0</v>
      </c>
      <c r="G94" s="50">
        <f>G95</f>
        <v>0</v>
      </c>
    </row>
    <row r="95" spans="1:7" ht="7.5" customHeight="1" hidden="1">
      <c r="A95" s="16" t="s">
        <v>2</v>
      </c>
      <c r="B95" s="25" t="s">
        <v>36</v>
      </c>
      <c r="C95" s="52" t="s">
        <v>151</v>
      </c>
      <c r="D95" s="54">
        <v>0</v>
      </c>
      <c r="E95" s="54">
        <v>0</v>
      </c>
      <c r="F95" s="54">
        <v>0</v>
      </c>
      <c r="G95" s="54">
        <v>0</v>
      </c>
    </row>
    <row r="96" spans="1:7" ht="18.75" customHeight="1">
      <c r="A96" s="11" t="s">
        <v>2</v>
      </c>
      <c r="B96" s="12" t="s">
        <v>37</v>
      </c>
      <c r="C96" s="13" t="s">
        <v>38</v>
      </c>
      <c r="D96" s="50" t="e">
        <f>#REF!+#REF!+#REF!+#REF!+#REF!+#REF!+#REF!+#REF!+#REF!+#REF!+#REF!+#REF!</f>
        <v>#REF!</v>
      </c>
      <c r="E96" s="50">
        <f>E97+E109+E111+E112+E113+E114+E110</f>
        <v>2276797.65</v>
      </c>
      <c r="F96" s="50">
        <f>F97+F109+F111+F112+F113+F114+F110</f>
        <v>621760</v>
      </c>
      <c r="G96" s="50">
        <f>G97+G109+G111+G112+G113+G114+G110</f>
        <v>627950</v>
      </c>
    </row>
    <row r="97" spans="1:7" s="78" customFormat="1" ht="36.75" customHeight="1">
      <c r="A97" s="74" t="s">
        <v>232</v>
      </c>
      <c r="B97" s="75" t="s">
        <v>233</v>
      </c>
      <c r="C97" s="2" t="s">
        <v>258</v>
      </c>
      <c r="D97" s="76"/>
      <c r="E97" s="77">
        <f>SUM(E98:E108)</f>
        <v>420082.68</v>
      </c>
      <c r="F97" s="77">
        <f>SUM(F98:F108)</f>
        <v>365830</v>
      </c>
      <c r="G97" s="77">
        <f>SUM(G98:G108)</f>
        <v>365830</v>
      </c>
    </row>
    <row r="98" spans="1:7" ht="31.5" customHeight="1" hidden="1">
      <c r="A98" s="16" t="s">
        <v>2</v>
      </c>
      <c r="B98" s="56" t="s">
        <v>206</v>
      </c>
      <c r="C98" s="52" t="s">
        <v>207</v>
      </c>
      <c r="D98" s="50"/>
      <c r="E98" s="54">
        <f>79620+2.68</f>
        <v>79622.68</v>
      </c>
      <c r="F98" s="54">
        <v>79520</v>
      </c>
      <c r="G98" s="54">
        <v>79520</v>
      </c>
    </row>
    <row r="99" spans="1:7" ht="32.25" customHeight="1" hidden="1">
      <c r="A99" s="16" t="s">
        <v>2</v>
      </c>
      <c r="B99" s="56" t="s">
        <v>208</v>
      </c>
      <c r="C99" s="52" t="s">
        <v>209</v>
      </c>
      <c r="D99" s="50"/>
      <c r="E99" s="54">
        <v>6760</v>
      </c>
      <c r="F99" s="54">
        <v>4260</v>
      </c>
      <c r="G99" s="54">
        <v>4260</v>
      </c>
    </row>
    <row r="100" spans="1:7" ht="27" customHeight="1" hidden="1">
      <c r="A100" s="16" t="s">
        <v>2</v>
      </c>
      <c r="B100" s="56" t="s">
        <v>210</v>
      </c>
      <c r="C100" s="52" t="s">
        <v>211</v>
      </c>
      <c r="D100" s="50"/>
      <c r="E100" s="54">
        <v>460</v>
      </c>
      <c r="F100" s="54">
        <v>460</v>
      </c>
      <c r="G100" s="54">
        <v>460</v>
      </c>
    </row>
    <row r="101" spans="1:7" ht="29.25" customHeight="1" hidden="1">
      <c r="A101" s="16" t="s">
        <v>2</v>
      </c>
      <c r="B101" s="56" t="s">
        <v>212</v>
      </c>
      <c r="C101" s="52" t="s">
        <v>213</v>
      </c>
      <c r="D101" s="50"/>
      <c r="E101" s="54">
        <v>93490</v>
      </c>
      <c r="F101" s="54">
        <v>93490</v>
      </c>
      <c r="G101" s="54">
        <v>93490</v>
      </c>
    </row>
    <row r="102" spans="1:7" ht="27" customHeight="1" hidden="1">
      <c r="A102" s="16" t="s">
        <v>2</v>
      </c>
      <c r="B102" s="56" t="s">
        <v>214</v>
      </c>
      <c r="C102" s="52" t="s">
        <v>215</v>
      </c>
      <c r="D102" s="50"/>
      <c r="E102" s="54">
        <v>0</v>
      </c>
      <c r="F102" s="54">
        <v>0</v>
      </c>
      <c r="G102" s="54">
        <v>0</v>
      </c>
    </row>
    <row r="103" spans="1:7" ht="28.5" customHeight="1" hidden="1">
      <c r="A103" s="16" t="s">
        <v>2</v>
      </c>
      <c r="B103" s="56" t="s">
        <v>216</v>
      </c>
      <c r="C103" s="52" t="s">
        <v>217</v>
      </c>
      <c r="D103" s="50"/>
      <c r="E103" s="54">
        <v>0</v>
      </c>
      <c r="F103" s="54">
        <v>0</v>
      </c>
      <c r="G103" s="54">
        <v>0</v>
      </c>
    </row>
    <row r="104" spans="1:7" ht="28.5" customHeight="1" hidden="1">
      <c r="A104" s="16" t="s">
        <v>2</v>
      </c>
      <c r="B104" s="56" t="s">
        <v>218</v>
      </c>
      <c r="C104" s="52" t="s">
        <v>219</v>
      </c>
      <c r="D104" s="50"/>
      <c r="E104" s="54">
        <v>30110</v>
      </c>
      <c r="F104" s="54">
        <v>30110</v>
      </c>
      <c r="G104" s="54">
        <v>30110</v>
      </c>
    </row>
    <row r="105" spans="1:7" ht="31.5" customHeight="1" hidden="1">
      <c r="A105" s="16" t="s">
        <v>2</v>
      </c>
      <c r="B105" s="56" t="s">
        <v>220</v>
      </c>
      <c r="C105" s="52" t="s">
        <v>221</v>
      </c>
      <c r="D105" s="50"/>
      <c r="E105" s="54">
        <v>4790</v>
      </c>
      <c r="F105" s="54">
        <v>4790</v>
      </c>
      <c r="G105" s="54">
        <v>4790</v>
      </c>
    </row>
    <row r="106" spans="1:7" ht="30" customHeight="1" hidden="1">
      <c r="A106" s="16" t="s">
        <v>2</v>
      </c>
      <c r="B106" s="56" t="s">
        <v>222</v>
      </c>
      <c r="C106" s="52" t="s">
        <v>223</v>
      </c>
      <c r="D106" s="50"/>
      <c r="E106" s="54">
        <v>3100</v>
      </c>
      <c r="F106" s="54">
        <v>3100</v>
      </c>
      <c r="G106" s="54">
        <v>3100</v>
      </c>
    </row>
    <row r="107" spans="1:7" ht="27" customHeight="1" hidden="1">
      <c r="A107" s="16" t="s">
        <v>2</v>
      </c>
      <c r="B107" s="56" t="s">
        <v>224</v>
      </c>
      <c r="C107" s="52" t="s">
        <v>225</v>
      </c>
      <c r="D107" s="50"/>
      <c r="E107" s="54">
        <v>100010</v>
      </c>
      <c r="F107" s="54">
        <v>100010</v>
      </c>
      <c r="G107" s="54">
        <v>100010</v>
      </c>
    </row>
    <row r="108" spans="1:7" ht="25.5" customHeight="1" hidden="1">
      <c r="A108" s="16" t="s">
        <v>2</v>
      </c>
      <c r="B108" s="56" t="s">
        <v>226</v>
      </c>
      <c r="C108" s="52" t="s">
        <v>227</v>
      </c>
      <c r="D108" s="50"/>
      <c r="E108" s="54">
        <f>98990+2750</f>
        <v>101740</v>
      </c>
      <c r="F108" s="54">
        <v>50090</v>
      </c>
      <c r="G108" s="54">
        <v>50090</v>
      </c>
    </row>
    <row r="109" spans="1:7" s="78" customFormat="1" ht="47.25" customHeight="1">
      <c r="A109" s="79" t="s">
        <v>2</v>
      </c>
      <c r="B109" s="75" t="s">
        <v>252</v>
      </c>
      <c r="C109" s="2" t="s">
        <v>253</v>
      </c>
      <c r="D109" s="77">
        <v>51241.35</v>
      </c>
      <c r="E109" s="77">
        <f>63030+9300</f>
        <v>72330</v>
      </c>
      <c r="F109" s="77">
        <v>82230</v>
      </c>
      <c r="G109" s="77">
        <v>88420</v>
      </c>
    </row>
    <row r="110" spans="1:7" s="78" customFormat="1" ht="60.75" customHeight="1">
      <c r="A110" s="79" t="s">
        <v>2</v>
      </c>
      <c r="B110" s="75" t="s">
        <v>275</v>
      </c>
      <c r="C110" s="2" t="s">
        <v>274</v>
      </c>
      <c r="D110" s="77"/>
      <c r="E110" s="77">
        <f>498+69075.08+3655.9</f>
        <v>73228.98</v>
      </c>
      <c r="F110" s="77">
        <v>0</v>
      </c>
      <c r="G110" s="77">
        <v>0</v>
      </c>
    </row>
    <row r="111" spans="1:7" ht="122.25" customHeight="1">
      <c r="A111" s="16" t="s">
        <v>2</v>
      </c>
      <c r="B111" s="55" t="s">
        <v>246</v>
      </c>
      <c r="C111" s="18" t="s">
        <v>249</v>
      </c>
      <c r="D111" s="51"/>
      <c r="E111" s="51">
        <v>1002484.01</v>
      </c>
      <c r="F111" s="51">
        <v>0</v>
      </c>
      <c r="G111" s="51">
        <v>0</v>
      </c>
    </row>
    <row r="112" spans="1:7" ht="61.5" customHeight="1">
      <c r="A112" s="16" t="s">
        <v>2</v>
      </c>
      <c r="B112" s="55" t="s">
        <v>247</v>
      </c>
      <c r="C112" s="18" t="s">
        <v>248</v>
      </c>
      <c r="D112" s="51"/>
      <c r="E112" s="51">
        <f>24358.46+812.5+1400.01</f>
        <v>26570.969999999998</v>
      </c>
      <c r="F112" s="51">
        <v>0</v>
      </c>
      <c r="G112" s="51">
        <v>0</v>
      </c>
    </row>
    <row r="113" spans="1:7" ht="78" customHeight="1">
      <c r="A113" s="16" t="s">
        <v>2</v>
      </c>
      <c r="B113" s="55" t="s">
        <v>250</v>
      </c>
      <c r="C113" s="18" t="s">
        <v>251</v>
      </c>
      <c r="D113" s="51"/>
      <c r="E113" s="51">
        <f>192493.62+240000+3386.94+246220.45</f>
        <v>682101.01</v>
      </c>
      <c r="F113" s="51">
        <v>0</v>
      </c>
      <c r="G113" s="51">
        <v>0</v>
      </c>
    </row>
    <row r="114" spans="1:7" ht="63.75" customHeight="1">
      <c r="A114" s="16" t="s">
        <v>2</v>
      </c>
      <c r="B114" s="55" t="s">
        <v>255</v>
      </c>
      <c r="C114" s="18" t="s">
        <v>254</v>
      </c>
      <c r="D114" s="51"/>
      <c r="E114" s="51">
        <v>0</v>
      </c>
      <c r="F114" s="51">
        <v>173700</v>
      </c>
      <c r="G114" s="51">
        <v>173700</v>
      </c>
    </row>
    <row r="115" spans="1:7" ht="17.25" customHeight="1">
      <c r="A115" s="11" t="s">
        <v>2</v>
      </c>
      <c r="B115" s="12" t="s">
        <v>39</v>
      </c>
      <c r="C115" s="13" t="s">
        <v>40</v>
      </c>
      <c r="D115" s="50">
        <f>D117+D116</f>
        <v>328561.46</v>
      </c>
      <c r="E115" s="50">
        <f>E117+E116</f>
        <v>293654.68</v>
      </c>
      <c r="F115" s="50">
        <f>F117+F116</f>
        <v>305400.87</v>
      </c>
      <c r="G115" s="50">
        <f>G117+G116</f>
        <v>317616.91</v>
      </c>
    </row>
    <row r="116" spans="1:7" ht="15" hidden="1">
      <c r="A116" s="16" t="s">
        <v>2</v>
      </c>
      <c r="B116" s="55" t="s">
        <v>109</v>
      </c>
      <c r="C116" s="18" t="s">
        <v>152</v>
      </c>
      <c r="D116" s="51">
        <v>0</v>
      </c>
      <c r="E116" s="51">
        <v>0</v>
      </c>
      <c r="F116" s="51">
        <v>0</v>
      </c>
      <c r="G116" s="51">
        <v>0</v>
      </c>
    </row>
    <row r="117" spans="1:7" ht="15">
      <c r="A117" s="16" t="s">
        <v>2</v>
      </c>
      <c r="B117" s="55" t="s">
        <v>110</v>
      </c>
      <c r="C117" s="18" t="s">
        <v>111</v>
      </c>
      <c r="D117" s="51">
        <f>D118</f>
        <v>328561.46</v>
      </c>
      <c r="E117" s="51">
        <f>E118</f>
        <v>293654.68</v>
      </c>
      <c r="F117" s="51">
        <f>F118</f>
        <v>305400.87</v>
      </c>
      <c r="G117" s="51">
        <f>G118</f>
        <v>317616.91</v>
      </c>
    </row>
    <row r="118" spans="1:7" s="43" customFormat="1" ht="18" customHeight="1">
      <c r="A118" s="36" t="s">
        <v>2</v>
      </c>
      <c r="B118" s="56" t="s">
        <v>202</v>
      </c>
      <c r="C118" s="52" t="s">
        <v>153</v>
      </c>
      <c r="D118" s="54">
        <v>328561.46</v>
      </c>
      <c r="E118" s="54">
        <v>293654.68</v>
      </c>
      <c r="F118" s="54">
        <v>305400.87</v>
      </c>
      <c r="G118" s="54">
        <v>317616.91</v>
      </c>
    </row>
    <row r="119" spans="1:7" ht="18.75" customHeight="1">
      <c r="A119" s="15" t="s">
        <v>2</v>
      </c>
      <c r="B119" s="15" t="s">
        <v>112</v>
      </c>
      <c r="C119" s="13" t="s">
        <v>41</v>
      </c>
      <c r="D119" s="50" t="e">
        <f>D121+D125+D137+D157+D154+D146+D150+D152</f>
        <v>#REF!</v>
      </c>
      <c r="E119" s="50">
        <f>E121+E125+E137+E157+E154+E146+E150+E152</f>
        <v>307175378.47</v>
      </c>
      <c r="F119" s="50">
        <f>F121+F125+F137+F157+F154+F146</f>
        <v>264080050</v>
      </c>
      <c r="G119" s="50">
        <f>G121+G125+G137+G157+G154+G146</f>
        <v>260598550</v>
      </c>
    </row>
    <row r="120" spans="1:7" ht="30" customHeight="1">
      <c r="A120" s="15" t="s">
        <v>2</v>
      </c>
      <c r="B120" s="15" t="s">
        <v>113</v>
      </c>
      <c r="C120" s="13" t="s">
        <v>114</v>
      </c>
      <c r="D120" s="50" t="e">
        <f>D121+D125+D137+D146</f>
        <v>#REF!</v>
      </c>
      <c r="E120" s="50">
        <f>E121+E125+E137+E146</f>
        <v>306832043.42</v>
      </c>
      <c r="F120" s="50">
        <f>F121+F125+F137+F146</f>
        <v>264080050</v>
      </c>
      <c r="G120" s="50">
        <f>G121+G125+G137+G146</f>
        <v>260598550</v>
      </c>
    </row>
    <row r="121" spans="1:7" ht="28.5">
      <c r="A121" s="11" t="s">
        <v>2</v>
      </c>
      <c r="B121" s="15" t="s">
        <v>194</v>
      </c>
      <c r="C121" s="13" t="s">
        <v>115</v>
      </c>
      <c r="D121" s="57">
        <f>D122+D123+D124</f>
        <v>85266000</v>
      </c>
      <c r="E121" s="57">
        <f>E122+E123+E124</f>
        <v>10704000</v>
      </c>
      <c r="F121" s="57">
        <f>F122+F123+F124</f>
        <v>0</v>
      </c>
      <c r="G121" s="57">
        <f>G122+G123+G124</f>
        <v>0</v>
      </c>
    </row>
    <row r="122" spans="1:7" ht="25.5" hidden="1">
      <c r="A122" s="28" t="s">
        <v>2</v>
      </c>
      <c r="B122" s="58" t="s">
        <v>71</v>
      </c>
      <c r="C122" s="52" t="s">
        <v>154</v>
      </c>
      <c r="D122" s="59">
        <v>0</v>
      </c>
      <c r="E122" s="59">
        <v>0</v>
      </c>
      <c r="F122" s="59">
        <v>0</v>
      </c>
      <c r="G122" s="59">
        <v>0</v>
      </c>
    </row>
    <row r="123" spans="1:7" ht="18.75" customHeight="1" hidden="1">
      <c r="A123" s="16" t="s">
        <v>2</v>
      </c>
      <c r="B123" s="60" t="s">
        <v>128</v>
      </c>
      <c r="C123" s="18" t="s">
        <v>139</v>
      </c>
      <c r="D123" s="61">
        <v>0</v>
      </c>
      <c r="E123" s="61">
        <v>0</v>
      </c>
      <c r="F123" s="61">
        <v>0</v>
      </c>
      <c r="G123" s="61">
        <v>0</v>
      </c>
    </row>
    <row r="124" spans="1:8" ht="30" customHeight="1">
      <c r="A124" s="16" t="s">
        <v>2</v>
      </c>
      <c r="B124" s="60" t="s">
        <v>261</v>
      </c>
      <c r="C124" s="18" t="s">
        <v>139</v>
      </c>
      <c r="D124" s="61">
        <v>85266000</v>
      </c>
      <c r="E124" s="61">
        <v>10704000</v>
      </c>
      <c r="F124" s="61">
        <v>0</v>
      </c>
      <c r="G124" s="61">
        <v>0</v>
      </c>
      <c r="H124" s="4"/>
    </row>
    <row r="125" spans="1:7" ht="32.25" customHeight="1">
      <c r="A125" s="11" t="s">
        <v>2</v>
      </c>
      <c r="B125" s="15" t="s">
        <v>200</v>
      </c>
      <c r="C125" s="13" t="s">
        <v>116</v>
      </c>
      <c r="D125" s="57" t="e">
        <f>D128+D136+D127+#REF!+#REF!+D129+#REF!</f>
        <v>#REF!</v>
      </c>
      <c r="E125" s="57">
        <f>E126+E127+E128+E129+E133+E136+E130+E135+E132+E134+E131</f>
        <v>119454693.42</v>
      </c>
      <c r="F125" s="57">
        <f>F126+F127+F128+F129+F133+F136+F130+F135+F132+F134+F131</f>
        <v>88383800</v>
      </c>
      <c r="G125" s="57">
        <f>G126+G127+G128+G129+G133+G136+G130+G135+G132+G134+G131</f>
        <v>87231700</v>
      </c>
    </row>
    <row r="126" spans="1:7" ht="16.5" customHeight="1" hidden="1">
      <c r="A126" s="28" t="s">
        <v>2</v>
      </c>
      <c r="B126" s="58" t="s">
        <v>117</v>
      </c>
      <c r="C126" s="52" t="s">
        <v>155</v>
      </c>
      <c r="D126" s="59"/>
      <c r="E126" s="59"/>
      <c r="F126" s="59"/>
      <c r="G126" s="59"/>
    </row>
    <row r="127" spans="1:7" ht="16.5" customHeight="1" hidden="1">
      <c r="A127" s="28" t="s">
        <v>2</v>
      </c>
      <c r="B127" s="58" t="s">
        <v>118</v>
      </c>
      <c r="C127" s="52" t="s">
        <v>156</v>
      </c>
      <c r="D127" s="59">
        <v>0</v>
      </c>
      <c r="E127" s="59">
        <v>0</v>
      </c>
      <c r="F127" s="59">
        <v>0</v>
      </c>
      <c r="G127" s="59">
        <v>0</v>
      </c>
    </row>
    <row r="128" spans="1:7" ht="43.5" customHeight="1">
      <c r="A128" s="16" t="s">
        <v>2</v>
      </c>
      <c r="B128" s="1" t="s">
        <v>245</v>
      </c>
      <c r="C128" s="2" t="s">
        <v>157</v>
      </c>
      <c r="D128" s="61">
        <v>5153500</v>
      </c>
      <c r="E128" s="61">
        <v>17137800</v>
      </c>
      <c r="F128" s="61">
        <v>0</v>
      </c>
      <c r="G128" s="61">
        <v>0</v>
      </c>
    </row>
    <row r="129" spans="1:7" ht="74.25" customHeight="1">
      <c r="A129" s="16" t="s">
        <v>2</v>
      </c>
      <c r="B129" s="60" t="s">
        <v>238</v>
      </c>
      <c r="C129" s="18" t="s">
        <v>237</v>
      </c>
      <c r="D129" s="61">
        <v>23184100</v>
      </c>
      <c r="E129" s="61">
        <v>33053000</v>
      </c>
      <c r="F129" s="61">
        <f>3672800+34010300+2320900</f>
        <v>40004000</v>
      </c>
      <c r="G129" s="61">
        <f>3834400+34010300+2320900</f>
        <v>40165600</v>
      </c>
    </row>
    <row r="130" spans="1:7" ht="61.5" customHeight="1">
      <c r="A130" s="16" t="s">
        <v>2</v>
      </c>
      <c r="B130" s="60" t="s">
        <v>262</v>
      </c>
      <c r="C130" s="18" t="s">
        <v>263</v>
      </c>
      <c r="D130" s="61"/>
      <c r="E130" s="61">
        <v>3786600</v>
      </c>
      <c r="F130" s="61">
        <v>0</v>
      </c>
      <c r="G130" s="61">
        <v>0</v>
      </c>
    </row>
    <row r="131" spans="1:7" ht="46.5" customHeight="1">
      <c r="A131" s="16" t="s">
        <v>2</v>
      </c>
      <c r="B131" s="60" t="s">
        <v>288</v>
      </c>
      <c r="C131" s="18" t="s">
        <v>287</v>
      </c>
      <c r="D131" s="61"/>
      <c r="E131" s="61">
        <v>3607800</v>
      </c>
      <c r="F131" s="61">
        <v>0</v>
      </c>
      <c r="G131" s="61">
        <v>0</v>
      </c>
    </row>
    <row r="132" spans="1:7" ht="45.75" customHeight="1">
      <c r="A132" s="16" t="s">
        <v>2</v>
      </c>
      <c r="B132" s="60" t="s">
        <v>279</v>
      </c>
      <c r="C132" s="18" t="s">
        <v>276</v>
      </c>
      <c r="D132" s="61"/>
      <c r="E132" s="61">
        <v>1235500</v>
      </c>
      <c r="F132" s="61">
        <v>0</v>
      </c>
      <c r="G132" s="61">
        <v>0</v>
      </c>
    </row>
    <row r="133" spans="1:7" ht="33" customHeight="1">
      <c r="A133" s="16" t="s">
        <v>2</v>
      </c>
      <c r="B133" s="60" t="s">
        <v>236</v>
      </c>
      <c r="C133" s="18" t="s">
        <v>244</v>
      </c>
      <c r="D133" s="61"/>
      <c r="E133" s="61">
        <v>0</v>
      </c>
      <c r="F133" s="61">
        <v>784600</v>
      </c>
      <c r="G133" s="61">
        <v>1786900</v>
      </c>
    </row>
    <row r="134" spans="1:7" ht="63" customHeight="1">
      <c r="A134" s="16" t="s">
        <v>2</v>
      </c>
      <c r="B134" s="60" t="s">
        <v>278</v>
      </c>
      <c r="C134" s="18" t="s">
        <v>277</v>
      </c>
      <c r="D134" s="61"/>
      <c r="E134" s="61">
        <v>48900</v>
      </c>
      <c r="F134" s="61">
        <v>0</v>
      </c>
      <c r="G134" s="61">
        <v>0</v>
      </c>
    </row>
    <row r="135" spans="1:7" ht="45" customHeight="1">
      <c r="A135" s="16" t="s">
        <v>2</v>
      </c>
      <c r="B135" s="60" t="s">
        <v>272</v>
      </c>
      <c r="C135" s="18" t="s">
        <v>271</v>
      </c>
      <c r="D135" s="61"/>
      <c r="E135" s="61">
        <v>12211210</v>
      </c>
      <c r="F135" s="61">
        <v>0</v>
      </c>
      <c r="G135" s="61">
        <v>0</v>
      </c>
    </row>
    <row r="136" spans="1:7" s="4" customFormat="1" ht="20.25" customHeight="1">
      <c r="A136" s="16" t="s">
        <v>2</v>
      </c>
      <c r="B136" s="60" t="s">
        <v>199</v>
      </c>
      <c r="C136" s="18" t="s">
        <v>158</v>
      </c>
      <c r="D136" s="61">
        <v>42826005</v>
      </c>
      <c r="E136" s="61">
        <v>48373883.42</v>
      </c>
      <c r="F136" s="61">
        <v>47595200</v>
      </c>
      <c r="G136" s="61">
        <v>45279200</v>
      </c>
    </row>
    <row r="137" spans="1:7" ht="30.75" customHeight="1">
      <c r="A137" s="11" t="s">
        <v>2</v>
      </c>
      <c r="B137" s="62" t="s">
        <v>195</v>
      </c>
      <c r="C137" s="13" t="s">
        <v>119</v>
      </c>
      <c r="D137" s="57">
        <f>SUM(D138:D145)</f>
        <v>161887200</v>
      </c>
      <c r="E137" s="57">
        <f>SUM(E138:E145)</f>
        <v>175050150</v>
      </c>
      <c r="F137" s="57">
        <f>SUM(F138:F145)</f>
        <v>175696250</v>
      </c>
      <c r="G137" s="57">
        <f>SUM(G138:G145)</f>
        <v>173366850</v>
      </c>
    </row>
    <row r="138" spans="1:7" ht="32.25" customHeight="1">
      <c r="A138" s="16" t="s">
        <v>2</v>
      </c>
      <c r="B138" s="60" t="s">
        <v>196</v>
      </c>
      <c r="C138" s="18" t="s">
        <v>140</v>
      </c>
      <c r="D138" s="61">
        <v>727300</v>
      </c>
      <c r="E138" s="61">
        <v>1585100</v>
      </c>
      <c r="F138" s="61">
        <v>765000</v>
      </c>
      <c r="G138" s="61">
        <v>765000</v>
      </c>
    </row>
    <row r="139" spans="1:7" ht="52.5" customHeight="1">
      <c r="A139" s="16" t="s">
        <v>2</v>
      </c>
      <c r="B139" s="60" t="s">
        <v>235</v>
      </c>
      <c r="C139" s="18" t="s">
        <v>159</v>
      </c>
      <c r="D139" s="61">
        <v>107000</v>
      </c>
      <c r="E139" s="61">
        <v>21400</v>
      </c>
      <c r="F139" s="61">
        <v>23000</v>
      </c>
      <c r="G139" s="61">
        <v>134400</v>
      </c>
    </row>
    <row r="140" spans="1:7" ht="47.25" customHeight="1">
      <c r="A140" s="16" t="s">
        <v>2</v>
      </c>
      <c r="B140" s="60" t="s">
        <v>291</v>
      </c>
      <c r="C140" s="18" t="s">
        <v>290</v>
      </c>
      <c r="D140" s="61"/>
      <c r="E140" s="61">
        <v>3411200</v>
      </c>
      <c r="F140" s="61">
        <v>0</v>
      </c>
      <c r="G140" s="61">
        <v>0</v>
      </c>
    </row>
    <row r="141" spans="1:7" ht="73.5" customHeight="1" hidden="1">
      <c r="A141" s="16" t="s">
        <v>2</v>
      </c>
      <c r="B141" s="60" t="s">
        <v>197</v>
      </c>
      <c r="C141" s="18" t="s">
        <v>141</v>
      </c>
      <c r="D141" s="61">
        <v>3258400</v>
      </c>
      <c r="E141" s="61"/>
      <c r="F141" s="61"/>
      <c r="G141" s="61"/>
    </row>
    <row r="142" spans="1:7" ht="66.75" customHeight="1">
      <c r="A142" s="16" t="s">
        <v>2</v>
      </c>
      <c r="B142" s="60" t="s">
        <v>285</v>
      </c>
      <c r="C142" s="18" t="s">
        <v>284</v>
      </c>
      <c r="D142" s="61"/>
      <c r="E142" s="61">
        <v>3124400</v>
      </c>
      <c r="F142" s="61">
        <v>3124400</v>
      </c>
      <c r="G142" s="61">
        <v>3124400</v>
      </c>
    </row>
    <row r="143" spans="1:7" ht="30.75" customHeight="1" hidden="1">
      <c r="A143" s="16" t="s">
        <v>2</v>
      </c>
      <c r="B143" s="63" t="s">
        <v>235</v>
      </c>
      <c r="C143" s="18" t="s">
        <v>234</v>
      </c>
      <c r="D143" s="61"/>
      <c r="E143" s="61">
        <v>0</v>
      </c>
      <c r="F143" s="61">
        <v>0</v>
      </c>
      <c r="G143" s="61">
        <v>0</v>
      </c>
    </row>
    <row r="144" spans="1:7" ht="21.75" customHeight="1" hidden="1">
      <c r="A144" s="16" t="s">
        <v>2</v>
      </c>
      <c r="B144" s="63" t="s">
        <v>120</v>
      </c>
      <c r="C144" s="18" t="s">
        <v>160</v>
      </c>
      <c r="D144" s="61"/>
      <c r="E144" s="61"/>
      <c r="F144" s="61"/>
      <c r="G144" s="61"/>
    </row>
    <row r="145" spans="1:7" ht="25.5" customHeight="1">
      <c r="A145" s="16" t="s">
        <v>2</v>
      </c>
      <c r="B145" s="60" t="s">
        <v>198</v>
      </c>
      <c r="C145" s="18" t="s">
        <v>142</v>
      </c>
      <c r="D145" s="61">
        <v>157794500</v>
      </c>
      <c r="E145" s="61">
        <f>132050+53307800+99373700+10775700+335200+1957600+1026000</f>
        <v>166908050</v>
      </c>
      <c r="F145" s="61">
        <f>132050+53317000+99840400+11260600+335200+1026000+5872600</f>
        <v>171783850</v>
      </c>
      <c r="G145" s="61">
        <f>132050+53317000+99840400+11756100+335200+1026000+2936300</f>
        <v>169343050</v>
      </c>
    </row>
    <row r="146" spans="1:7" s="64" customFormat="1" ht="19.5" customHeight="1">
      <c r="A146" s="11" t="s">
        <v>2</v>
      </c>
      <c r="B146" s="62" t="s">
        <v>273</v>
      </c>
      <c r="C146" s="13" t="s">
        <v>121</v>
      </c>
      <c r="D146" s="57" t="e">
        <f>D149+#REF!+#REF!+D147+#REF!+D148</f>
        <v>#REF!</v>
      </c>
      <c r="E146" s="57">
        <f>E149+E147+E148</f>
        <v>1623200</v>
      </c>
      <c r="F146" s="57">
        <f>F149+F147+F148</f>
        <v>0</v>
      </c>
      <c r="G146" s="57">
        <f>G149+G147+G148</f>
        <v>0</v>
      </c>
    </row>
    <row r="147" spans="1:7" ht="78" customHeight="1">
      <c r="A147" s="16" t="s">
        <v>2</v>
      </c>
      <c r="B147" s="60" t="s">
        <v>282</v>
      </c>
      <c r="C147" s="18" t="s">
        <v>280</v>
      </c>
      <c r="D147" s="27"/>
      <c r="E147" s="27">
        <v>558200</v>
      </c>
      <c r="F147" s="27">
        <v>0</v>
      </c>
      <c r="G147" s="27">
        <v>0</v>
      </c>
    </row>
    <row r="148" spans="1:7" ht="66" customHeight="1">
      <c r="A148" s="16" t="s">
        <v>2</v>
      </c>
      <c r="B148" s="60" t="s">
        <v>283</v>
      </c>
      <c r="C148" s="18" t="s">
        <v>281</v>
      </c>
      <c r="D148" s="27"/>
      <c r="E148" s="27">
        <v>65000</v>
      </c>
      <c r="F148" s="27">
        <v>0</v>
      </c>
      <c r="G148" s="27">
        <v>0</v>
      </c>
    </row>
    <row r="149" spans="1:7" ht="28.5" customHeight="1">
      <c r="A149" s="16" t="s">
        <v>2</v>
      </c>
      <c r="B149" s="60" t="s">
        <v>240</v>
      </c>
      <c r="C149" s="18" t="s">
        <v>161</v>
      </c>
      <c r="D149" s="61">
        <v>511763.29</v>
      </c>
      <c r="E149" s="61">
        <v>1000000</v>
      </c>
      <c r="F149" s="61">
        <v>0</v>
      </c>
      <c r="G149" s="61">
        <v>0</v>
      </c>
    </row>
    <row r="150" spans="1:7" ht="28.5" customHeight="1">
      <c r="A150" s="11" t="s">
        <v>2</v>
      </c>
      <c r="B150" s="62" t="s">
        <v>192</v>
      </c>
      <c r="C150" s="13" t="s">
        <v>264</v>
      </c>
      <c r="D150" s="57">
        <v>25722.59</v>
      </c>
      <c r="E150" s="57">
        <f>E151</f>
        <v>136000</v>
      </c>
      <c r="F150" s="57">
        <f>F151</f>
        <v>0</v>
      </c>
      <c r="G150" s="57">
        <f>G151</f>
        <v>0</v>
      </c>
    </row>
    <row r="151" spans="1:7" ht="29.25" customHeight="1">
      <c r="A151" s="16" t="s">
        <v>2</v>
      </c>
      <c r="B151" s="60" t="s">
        <v>266</v>
      </c>
      <c r="C151" s="18" t="s">
        <v>265</v>
      </c>
      <c r="D151" s="61">
        <v>511763.29</v>
      </c>
      <c r="E151" s="61">
        <v>136000</v>
      </c>
      <c r="F151" s="61">
        <v>0</v>
      </c>
      <c r="G151" s="61">
        <v>0</v>
      </c>
    </row>
    <row r="152" spans="1:7" ht="16.5" customHeight="1">
      <c r="A152" s="11" t="s">
        <v>2</v>
      </c>
      <c r="B152" s="62" t="s">
        <v>193</v>
      </c>
      <c r="C152" s="13" t="s">
        <v>267</v>
      </c>
      <c r="D152" s="57">
        <v>57945.19</v>
      </c>
      <c r="E152" s="57">
        <f>E153</f>
        <v>188800</v>
      </c>
      <c r="F152" s="57">
        <f>F153</f>
        <v>0</v>
      </c>
      <c r="G152" s="57">
        <f>G153</f>
        <v>0</v>
      </c>
    </row>
    <row r="153" spans="1:7" ht="29.25" customHeight="1">
      <c r="A153" s="16" t="s">
        <v>2</v>
      </c>
      <c r="B153" s="60" t="s">
        <v>268</v>
      </c>
      <c r="C153" s="18" t="s">
        <v>269</v>
      </c>
      <c r="D153" s="61">
        <v>511763.29</v>
      </c>
      <c r="E153" s="61">
        <v>188800</v>
      </c>
      <c r="F153" s="61">
        <v>0</v>
      </c>
      <c r="G153" s="61">
        <v>0</v>
      </c>
    </row>
    <row r="154" spans="1:7" ht="87" customHeight="1">
      <c r="A154" s="11" t="s">
        <v>2</v>
      </c>
      <c r="B154" s="62" t="s">
        <v>73</v>
      </c>
      <c r="C154" s="13" t="s">
        <v>122</v>
      </c>
      <c r="D154" s="57">
        <f>D155+D156</f>
        <v>25073.97</v>
      </c>
      <c r="E154" s="57">
        <f>E155+E156</f>
        <v>18535.05</v>
      </c>
      <c r="F154" s="57">
        <f>F155+F156</f>
        <v>0</v>
      </c>
      <c r="G154" s="57">
        <f>G155+G156</f>
        <v>0</v>
      </c>
    </row>
    <row r="155" spans="1:7" ht="30.75" customHeight="1">
      <c r="A155" s="16" t="s">
        <v>2</v>
      </c>
      <c r="B155" s="60" t="s">
        <v>270</v>
      </c>
      <c r="C155" s="18" t="s">
        <v>162</v>
      </c>
      <c r="D155" s="61">
        <v>25073.97</v>
      </c>
      <c r="E155" s="61">
        <v>18535.05</v>
      </c>
      <c r="F155" s="61">
        <v>0</v>
      </c>
      <c r="G155" s="61">
        <v>0</v>
      </c>
    </row>
    <row r="156" spans="1:7" ht="12.75" customHeight="1" hidden="1">
      <c r="A156" s="16" t="s">
        <v>2</v>
      </c>
      <c r="B156" s="60" t="s">
        <v>123</v>
      </c>
      <c r="C156" s="18" t="s">
        <v>163</v>
      </c>
      <c r="D156" s="61">
        <v>0</v>
      </c>
      <c r="E156" s="61">
        <v>0</v>
      </c>
      <c r="F156" s="61">
        <v>0</v>
      </c>
      <c r="G156" s="61">
        <v>0</v>
      </c>
    </row>
    <row r="157" spans="1:7" ht="12.75" customHeight="1" hidden="1">
      <c r="A157" s="11" t="s">
        <v>2</v>
      </c>
      <c r="B157" s="62" t="s">
        <v>74</v>
      </c>
      <c r="C157" s="13" t="s">
        <v>124</v>
      </c>
      <c r="D157" s="57">
        <f>D158</f>
        <v>-165397.84</v>
      </c>
      <c r="E157" s="57">
        <f>E158</f>
        <v>0</v>
      </c>
      <c r="F157" s="57">
        <f>F158</f>
        <v>0</v>
      </c>
      <c r="G157" s="57">
        <f>G158</f>
        <v>0</v>
      </c>
    </row>
    <row r="158" spans="1:7" ht="12.75" customHeight="1" hidden="1">
      <c r="A158" s="16" t="s">
        <v>2</v>
      </c>
      <c r="B158" s="60" t="s">
        <v>125</v>
      </c>
      <c r="C158" s="18" t="s">
        <v>164</v>
      </c>
      <c r="D158" s="61">
        <v>-165397.84</v>
      </c>
      <c r="E158" s="61">
        <v>0</v>
      </c>
      <c r="F158" s="61">
        <v>0</v>
      </c>
      <c r="G158" s="61">
        <v>0</v>
      </c>
    </row>
    <row r="159" spans="1:7" ht="16.5" customHeight="1">
      <c r="A159" s="87" t="s">
        <v>42</v>
      </c>
      <c r="B159" s="87"/>
      <c r="C159" s="87"/>
      <c r="D159" s="57" t="e">
        <f>D119+D21</f>
        <v>#REF!</v>
      </c>
      <c r="E159" s="65">
        <f>E119+E21</f>
        <v>612203575.01</v>
      </c>
      <c r="F159" s="65">
        <f>F119+F21</f>
        <v>535114326.13</v>
      </c>
      <c r="G159" s="65">
        <f>G119+G21</f>
        <v>528799875.68</v>
      </c>
    </row>
    <row r="160" ht="15">
      <c r="D160" s="5"/>
    </row>
    <row r="161" spans="3:7" ht="15.75" hidden="1">
      <c r="C161" s="66" t="s">
        <v>126</v>
      </c>
      <c r="D161" s="67" t="e">
        <f>D159-D137-D28</f>
        <v>#REF!</v>
      </c>
      <c r="E161" s="67">
        <f>E159-E137-E28</f>
        <v>421958476.15999997</v>
      </c>
      <c r="F161" s="67">
        <f>F159-F137-F28</f>
        <v>342981598.87</v>
      </c>
      <c r="G161" s="67">
        <f>G159-G137-G28</f>
        <v>337804950.31</v>
      </c>
    </row>
    <row r="162" spans="3:7" ht="15.75">
      <c r="C162" s="66"/>
      <c r="D162" s="66"/>
      <c r="E162" s="67"/>
      <c r="F162" s="67"/>
      <c r="G162" s="67"/>
    </row>
    <row r="163" spans="3:7" ht="15.75">
      <c r="C163" s="66"/>
      <c r="D163" s="66"/>
      <c r="E163" s="67"/>
      <c r="F163" s="67"/>
      <c r="G163" s="67"/>
    </row>
    <row r="164" spans="6:7" ht="15">
      <c r="F164" s="68"/>
      <c r="G164" s="68"/>
    </row>
    <row r="166" spans="5:7" ht="15">
      <c r="E166" s="69"/>
      <c r="F166" s="69"/>
      <c r="G166" s="69"/>
    </row>
  </sheetData>
  <sheetProtection/>
  <mergeCells count="9">
    <mergeCell ref="J1:L1"/>
    <mergeCell ref="A20:B20"/>
    <mergeCell ref="A159:C159"/>
    <mergeCell ref="A16:G16"/>
    <mergeCell ref="A18:B19"/>
    <mergeCell ref="C18:C19"/>
    <mergeCell ref="E18:G18"/>
    <mergeCell ref="E1:G1"/>
    <mergeCell ref="E7:G7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Пользователь</cp:lastModifiedBy>
  <cp:lastPrinted>2020-09-24T08:21:09Z</cp:lastPrinted>
  <dcterms:created xsi:type="dcterms:W3CDTF">2008-03-24T09:39:44Z</dcterms:created>
  <dcterms:modified xsi:type="dcterms:W3CDTF">2020-09-25T06:37:26Z</dcterms:modified>
  <cp:category/>
  <cp:version/>
  <cp:contentType/>
  <cp:contentStatus/>
</cp:coreProperties>
</file>