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9735" activeTab="0"/>
  </bookViews>
  <sheets>
    <sheet name="на 01.10.2020" sheetId="1" r:id="rId1"/>
  </sheets>
  <definedNames>
    <definedName name="_xlnm.Print_Area" localSheetId="0">'на 01.10.2020'!$A$1:$G$256</definedName>
  </definedNames>
  <calcPr fullCalcOnLoad="1"/>
</workbook>
</file>

<file path=xl/sharedStrings.xml><?xml version="1.0" encoding="utf-8"?>
<sst xmlns="http://schemas.openxmlformats.org/spreadsheetml/2006/main" count="951" uniqueCount="429">
  <si>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</si>
  <si>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</si>
  <si>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</si>
  <si>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</si>
  <si>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</si>
  <si>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</si>
  <si>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</si>
  <si>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</si>
  <si>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</si>
  <si>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</si>
  <si>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</si>
  <si>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</si>
  <si>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</si>
  <si>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</si>
  <si>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</si>
  <si>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</si>
  <si>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</si>
  <si>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</si>
  <si>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</si>
  <si>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</si>
  <si>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</si>
  <si>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</si>
  <si>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</si>
  <si>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</si>
  <si>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</si>
  <si>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</si>
  <si>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</si>
  <si>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</si>
  <si>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</si>
  <si>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</si>
  <si>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</si>
  <si>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</si>
  <si>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</si>
  <si>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</si>
  <si>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</si>
  <si>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</si>
  <si>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</si>
  <si>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</si>
  <si>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</si>
  <si>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</si>
  <si>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</si>
  <si>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Единый налог на вмененный доход для отдельных видов деятельности</t>
  </si>
  <si>
    <t xml:space="preserve">1 05 02020 00 0000 110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</si>
  <si>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</si>
  <si>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</si>
  <si>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</si>
  <si>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</si>
  <si>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</si>
  <si>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</si>
  <si>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</si>
  <si>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</si>
  <si>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</si>
  <si>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</si>
  <si>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</si>
  <si>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</si>
  <si>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</si>
  <si>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</si>
  <si>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</si>
  <si>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</si>
  <si>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</si>
  <si>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1 09 07000 00 0000 110</t>
  </si>
  <si>
    <t>2 18 00000 00 0000 000</t>
  </si>
  <si>
    <t>2 19 00000 00 0000 000</t>
  </si>
  <si>
    <t>1 09 00000 00 0000 000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</si>
  <si>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</si>
  <si>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</si>
  <si>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</si>
  <si>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</si>
  <si>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</si>
  <si>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</si>
  <si>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</si>
  <si>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</si>
  <si>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</si>
  <si>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</si>
  <si>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</si>
  <si>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</si>
  <si>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</si>
  <si>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</si>
  <si>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</si>
  <si>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</si>
  <si>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</si>
  <si>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</si>
  <si>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</si>
  <si>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</si>
  <si>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</si>
  <si>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</si>
  <si>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</si>
  <si>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</si>
  <si>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</si>
  <si>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</si>
  <si>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</si>
  <si>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</si>
  <si>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</si>
  <si>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</si>
  <si>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</si>
  <si>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</si>
  <si>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</si>
  <si>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</si>
  <si>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</si>
  <si>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</si>
  <si>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</si>
  <si>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</si>
  <si>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</si>
  <si>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</si>
  <si>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</si>
  <si>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</si>
  <si>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</si>
  <si>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</si>
  <si>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</si>
  <si>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</si>
  <si>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</si>
  <si>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</si>
  <si>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</si>
  <si>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</si>
  <si>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</si>
  <si>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</si>
  <si>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</si>
  <si>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</si>
  <si>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</si>
  <si>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</si>
  <si>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</si>
  <si>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</si>
  <si>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</si>
  <si>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</si>
  <si>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</si>
  <si>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</si>
  <si>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</si>
  <si>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</si>
  <si>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</si>
  <si>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</si>
  <si>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</si>
  <si>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</si>
  <si>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</si>
  <si>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</si>
  <si>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</si>
  <si>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</si>
  <si>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</si>
  <si>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</si>
  <si>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</si>
  <si>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</si>
  <si>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</si>
  <si>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</si>
  <si>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 xml:space="preserve">000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</si>
  <si>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</si>
  <si>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1 17 05040 04 0000 180  </t>
  </si>
  <si>
    <t>Принято по бюджету</t>
  </si>
  <si>
    <t>Процент исполнения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</si>
  <si>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</si>
  <si>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</si>
  <si>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</si>
  <si>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2 18 04020 04 0000 180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</si>
  <si>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</si>
  <si>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</si>
  <si>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Прочие безвозмездные поступления от негосударственных организаций в бюджеты городских округов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</si>
  <si>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</si>
  <si>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</si>
  <si>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1 13 02994 04 0000 130 </t>
  </si>
  <si>
    <t>- возмещение затрат ЕДДС</t>
  </si>
  <si>
    <t>Прочие доходы от оказания платных услуг (работ) получателями средств бюджетов городских округов, в т.ч.</t>
  </si>
  <si>
    <t>- доходы от платных услуг (учреждений культуры)</t>
  </si>
  <si>
    <t>1 12 01041 01 0000 120</t>
  </si>
  <si>
    <t>Плата за размещение отходов производства</t>
  </si>
  <si>
    <t xml:space="preserve">Плата за размещение твердых коммунальных отходов </t>
  </si>
  <si>
    <t>2 02 15311 04 0000 151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</si>
  <si>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</si>
  <si>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- возврат дебиторской задолженности прошлых лет</t>
  </si>
  <si>
    <t>1 12 01042 01 0000 120</t>
  </si>
  <si>
    <t>Код ГАД</t>
  </si>
  <si>
    <t>031</t>
  </si>
  <si>
    <t>048</t>
  </si>
  <si>
    <t>027</t>
  </si>
  <si>
    <t>182</t>
  </si>
  <si>
    <t>188</t>
  </si>
  <si>
    <t>177</t>
  </si>
  <si>
    <t>086</t>
  </si>
  <si>
    <t>245</t>
  </si>
  <si>
    <t>030</t>
  </si>
  <si>
    <t>- на горячее питание</t>
  </si>
  <si>
    <t>029</t>
  </si>
  <si>
    <t>- на каникулярное время</t>
  </si>
  <si>
    <t>- на подвоз учащихся</t>
  </si>
  <si>
    <t>- на участие в социально значимых проектах</t>
  </si>
  <si>
    <t>- на КДН</t>
  </si>
  <si>
    <t>- на дороги 3 класса</t>
  </si>
  <si>
    <t>- на административные комиссии</t>
  </si>
  <si>
    <t>- на борьбу с болезнями животных</t>
  </si>
  <si>
    <t>- на жилье детям-сиротам</t>
  </si>
  <si>
    <t>- на общее образование (школы)</t>
  </si>
  <si>
    <t>- на дошкольное образование (д/сады)</t>
  </si>
  <si>
    <t>- на компенсацию ЖКУ сельским педработникам</t>
  </si>
  <si>
    <t>1 03 02231 01 0000 110</t>
  </si>
  <si>
    <t>1 03 02241 01 0000 110</t>
  </si>
  <si>
    <t>1 03 02251 01 0000 110</t>
  </si>
  <si>
    <t>1 03 02261 01 0000 110</t>
  </si>
  <si>
    <t>- доплата собственников по Программе переселения 2018 г. 1 этап</t>
  </si>
  <si>
    <t>- доплата собственников по Программе переселения 2018 г. 3 этап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</si>
  <si>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</si>
  <si>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</si>
  <si>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</si>
  <si>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</si>
  <si>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100</t>
  </si>
  <si>
    <t>800</t>
  </si>
  <si>
    <t>1 14 06312 04 0000 430</t>
  </si>
  <si>
    <t>1 14 06000 00 0000 430</t>
  </si>
  <si>
    <t>1 14 06012 04 0000 430</t>
  </si>
  <si>
    <t>1 14 06024 04 0000 430</t>
  </si>
  <si>
    <t xml:space="preserve">1 17 01040 04 0000 180  </t>
  </si>
  <si>
    <t>017</t>
  </si>
  <si>
    <t>- на транспортное обслуживание по регулируемым тарифам</t>
  </si>
  <si>
    <t>- на поддержку редакции газеты</t>
  </si>
  <si>
    <t>- на ремонт дворовых территорий</t>
  </si>
  <si>
    <t>- на ремонт улично-дорожной сети</t>
  </si>
  <si>
    <t>- на мероприятия по безопастности дорожного движения</t>
  </si>
  <si>
    <t>2 02 29999 04 2191 150</t>
  </si>
  <si>
    <t>2 02 20077 04 0000 150</t>
  </si>
  <si>
    <t>2 02 20216 04 0000 150</t>
  </si>
  <si>
    <t>2 02 20216 04 2125 150</t>
  </si>
  <si>
    <t>2 02 20216 04 2224 150</t>
  </si>
  <si>
    <t>2 02 20216 04 2227 150</t>
  </si>
  <si>
    <t>2 02 29999 04 0000 150</t>
  </si>
  <si>
    <t>2 02 29999 04 2012 150</t>
  </si>
  <si>
    <t>2 02 29999 04 2049 150</t>
  </si>
  <si>
    <t>2 02 29999 04 2064 150</t>
  </si>
  <si>
    <t>2 02 29999 04 2071 150</t>
  </si>
  <si>
    <t>2 02 29999 04 2093 150</t>
  </si>
  <si>
    <t>2 02 29999 04 2203 150</t>
  </si>
  <si>
    <t>2 02 30000 00 0000 150</t>
  </si>
  <si>
    <t>2 02 35120 04 0000 150</t>
  </si>
  <si>
    <t>2 02 35930 04 0000 150</t>
  </si>
  <si>
    <t>2 02 39999 04 0000 150</t>
  </si>
  <si>
    <t>2 02 39999 04 2015 150</t>
  </si>
  <si>
    <t>2 02 39999 04 2070 150</t>
  </si>
  <si>
    <t>2 02 39999 04 2114 150</t>
  </si>
  <si>
    <t>2 02 39999 04 2151 150</t>
  </si>
  <si>
    <t>2 02 39999 04 2217 150</t>
  </si>
  <si>
    <t>2 02 39999 04 2016 150</t>
  </si>
  <si>
    <t>2 02 39999 04 2153 150</t>
  </si>
  <si>
    <t>2 02 39999 04 2174 150</t>
  </si>
  <si>
    <t>2 19 60010 04 0000 150</t>
  </si>
  <si>
    <t>2 02 30029 04 0000 150</t>
  </si>
  <si>
    <t>2 02 10000 00 0000 150</t>
  </si>
  <si>
    <t>2 02 19999 04 0000 150</t>
  </si>
  <si>
    <t>2 02 20000 00 0000 150</t>
  </si>
  <si>
    <t>- на укрепление МТБ организаций оттыха и оздоровления детей</t>
  </si>
  <si>
    <t xml:space="preserve">2 04 04099 04 0000 150
</t>
  </si>
  <si>
    <t>2 07 04050 04 0000 150</t>
  </si>
  <si>
    <t>2 18 04010 04 0000 150</t>
  </si>
  <si>
    <t>2 02 29999 04 2208 150</t>
  </si>
  <si>
    <t>- на повышение заработной платы работникам учреждений культуры</t>
  </si>
  <si>
    <t>032</t>
  </si>
  <si>
    <t>2 02 29999 04 2207 150</t>
  </si>
  <si>
    <t>- на повышение заработной платы пед. работникам учреждений доп. образования</t>
  </si>
  <si>
    <t>327</t>
  </si>
  <si>
    <t>2 02 25467 04 0000 150</t>
  </si>
  <si>
    <t>2 02 25555 04 0000 150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</si>
  <si>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</si>
  <si>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2 02 29999 04 2075 150</t>
  </si>
  <si>
    <t>- на плоскостные сооружения</t>
  </si>
  <si>
    <t>2 02 29999 04 2190 150</t>
  </si>
  <si>
    <t>- на укрепление мтб общеобразовательных организаций</t>
  </si>
  <si>
    <t>2 02 29999 04 9000 150</t>
  </si>
  <si>
    <t>Приложение 1</t>
  </si>
  <si>
    <t>к постановлению Администрации Осташковского городского</t>
  </si>
  <si>
    <t>округа "Об утвержении  отчета об исполнении бюджета</t>
  </si>
  <si>
    <t>1 05 03010 01 1000 110</t>
  </si>
  <si>
    <t>Земельный налог (по обязательствам, возникшим до 1 января 2006 года), мобилизуемый на территориях городских округов</t>
  </si>
  <si>
    <t>- судебные издержки (экспертиза)</t>
  </si>
  <si>
    <t>- прочие доходы от компенсации затрат бюджета</t>
  </si>
  <si>
    <t>2 02 25519 04 0000 150</t>
  </si>
  <si>
    <t>- на реализацию ППМИ</t>
  </si>
  <si>
    <t>Прочие межбюджетные трансферты, передаваемые бюджетам городских округов на реализацию мероприятий за счет средств резервного фонда Правительства Тверской области</t>
  </si>
  <si>
    <t xml:space="preserve">1 05 02010 02 0000 110 </t>
  </si>
  <si>
    <t xml:space="preserve">1 05 02010 02 1000 110 </t>
  </si>
  <si>
    <t xml:space="preserve">1 05 02010 02 2100 110 </t>
  </si>
  <si>
    <t xml:space="preserve">Единый налог на вмененный доход для отдельных видов деятельности (пени по соответствующему платежу)
</t>
  </si>
  <si>
    <t xml:space="preserve">1 05 02010 02 3000 110 </t>
  </si>
  <si>
    <t xml:space="preserve">1 05 02020 00 1000 110 </t>
  </si>
  <si>
    <t xml:space="preserve">1 05 02020 00 2100 110 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</si>
  <si>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</si>
  <si>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1 05 03010 01 2100 110</t>
  </si>
  <si>
    <t xml:space="preserve">1 05 04010 02 1000 110 </t>
  </si>
  <si>
    <t xml:space="preserve">1 05 04010 02 2100 110 </t>
  </si>
  <si>
    <t>1 06 01020 04 1000 110</t>
  </si>
  <si>
    <t>1 06 01020 04 2100 110</t>
  </si>
  <si>
    <t>1 06 06032 04 1000 110</t>
  </si>
  <si>
    <t>1 06 06032 04 2100 110</t>
  </si>
  <si>
    <t>1 09 04052 04 0000 110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</si>
  <si>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</si>
  <si>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</si>
  <si>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</si>
  <si>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</si>
  <si>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335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</si>
  <si>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</si>
  <si>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</si>
  <si>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</si>
  <si>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</si>
  <si>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</si>
  <si>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</si>
  <si>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</si>
  <si>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</si>
  <si>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</si>
  <si>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</si>
  <si>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</si>
  <si>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</si>
  <si>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</si>
  <si>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</si>
  <si>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</si>
  <si>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</si>
  <si>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</si>
  <si>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</si>
  <si>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</si>
  <si>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</si>
  <si>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</si>
  <si>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2 02 35469 04 0000 150</t>
  </si>
  <si>
    <t>Субвенции бюджетам на проведение Всероссийской переписи 2020 года</t>
  </si>
  <si>
    <t>2 02 49999 04 2164 150</t>
  </si>
  <si>
    <t>2 02 49999 04 2165 150</t>
  </si>
  <si>
    <t>2 02 49999 04 2233 150</t>
  </si>
  <si>
    <t>Прочие межбюджетные трансферты, передаваемые бюджетам на приобретение и установку детских игровых комплексов</t>
  </si>
  <si>
    <t>2 02 49999 04 9000 150</t>
  </si>
  <si>
    <t xml:space="preserve">2 04 04099 04 9000 150
</t>
  </si>
  <si>
    <t>2 07 04050 04 9000 150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</si>
  <si>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</si>
  <si>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</si>
  <si>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</si>
  <si>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</si>
  <si>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</si>
  <si>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</si>
  <si>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</si>
  <si>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</si>
  <si>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</si>
  <si>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</si>
  <si>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</si>
  <si>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</si>
  <si>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доходы от компенсации затрат бюджетов городских округов, в т.ч.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</si>
  <si>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</si>
  <si>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</si>
  <si>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</si>
  <si>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</si>
  <si>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</si>
  <si>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</si>
  <si>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</si>
  <si>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</si>
  <si>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</si>
  <si>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</si>
  <si>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</si>
  <si>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</si>
  <si>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</si>
  <si>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</si>
  <si>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</si>
  <si>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</si>
  <si>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</si>
  <si>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</si>
  <si>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</si>
  <si>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</si>
  <si>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</si>
  <si>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328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</si>
  <si>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</si>
  <si>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</si>
  <si>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161</t>
  </si>
  <si>
    <t>321</t>
  </si>
  <si>
    <t>2 02 15001 05 0000 151</t>
  </si>
  <si>
    <t>Дотации бюджетам городских округов на выравнивание 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</si>
  <si>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</si>
  <si>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2 02 25255 04 0000 150</t>
  </si>
  <si>
    <t>Субсидии бюджетам городских округов на блогоустройство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</si>
  <si>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</si>
  <si>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2 02 29999 04 2222 150</t>
  </si>
  <si>
    <t>- на укрепление материально-технической базы муниципальных дошкольных образовательных учреждений</t>
  </si>
  <si>
    <t>2 02 35120 05 0000 151</t>
  </si>
  <si>
    <t>2 02 30024 05 0000 151</t>
  </si>
  <si>
    <t>Субвенции бюджетам городских округов на выполнение передаваемых полномочий субъектов Российской Федерации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</si>
  <si>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</si>
  <si>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</si>
  <si>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2 02 35485 05 0000 151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</si>
  <si>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</si>
  <si>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2 02 40000 00 0000 150</t>
  </si>
  <si>
    <t>2 0245160 05 0000 151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</si>
  <si>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</si>
  <si>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2 02 40014 05 0000 151</t>
  </si>
  <si>
    <t>Межбюджетные трансферты, передаваемые бюджетам городских округов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</si>
  <si>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</si>
  <si>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</si>
  <si>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2 02 04041 05 0000 151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</si>
  <si>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</si>
  <si>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</si>
  <si>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городских округов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</si>
  <si>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</si>
  <si>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</si>
  <si>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Осташковского городского округа за 9 месяцев 2020 года"</t>
  </si>
  <si>
    <t>Поступление доходов в бюджет Осташковского городского округа за 9 месяцев 2020 года</t>
  </si>
  <si>
    <t>Исполнение на 01.10.2020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</si>
  <si>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</si>
  <si>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</si>
  <si>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</si>
  <si>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</si>
  <si>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</si>
  <si>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</si>
  <si>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</si>
  <si>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</si>
  <si>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1 16 01083 01 0037 140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</si>
  <si>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</si>
  <si>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</si>
  <si>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</si>
  <si>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</si>
  <si>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</si>
  <si>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</si>
  <si>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</si>
  <si>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2 02 29999 04 2062 150</t>
  </si>
  <si>
    <t>- на развитие материально-технической базы редакций районных и городских газет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</si>
  <si>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</si>
  <si>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</si>
  <si>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св. 100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</si>
  <si>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</si>
  <si>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1 16 01073 01 0019 140</t>
  </si>
  <si>
    <t>1 16 01083 01 9000 140</t>
  </si>
  <si>
    <t>1 16 01143 01 9000 140</t>
  </si>
  <si>
    <t>1 16 01143 01 0002 140</t>
  </si>
  <si>
    <t>1 16 01143 01 0016 140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</si>
  <si>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</si>
  <si>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</si>
  <si>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</si>
  <si>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</si>
  <si>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</si>
  <si>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</si>
  <si>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1 16 01193 01 0029 140</t>
  </si>
  <si>
    <t>1 16 01193 01 0005 140</t>
  </si>
  <si>
    <t>1 16 01203 01 0008 140</t>
  </si>
  <si>
    <t>от 12.10.2020 г. № 1424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</si>
</sst>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[$-FC19]d\ mmmm\ yyyy\ &quot;г.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41" fillId="20" borderId="1">
      <alignment horizontal="right" vertical="top" shrinkToFi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28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6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0" fillId="34" borderId="0" xfId="0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54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0" fontId="0" fillId="0" borderId="0" xfId="54" applyFont="1" applyFill="1" applyBorder="1" applyAlignment="1">
      <alignment horizontal="left"/>
      <protection/>
    </xf>
    <xf numFmtId="4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top"/>
    </xf>
    <xf numFmtId="49" fontId="58" fillId="0" borderId="13" xfId="0" applyNumberFormat="1" applyFont="1" applyFill="1" applyBorder="1" applyAlignment="1">
      <alignment horizontal="right" vertical="justify"/>
    </xf>
    <xf numFmtId="49" fontId="58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left" vertical="justify" wrapText="1"/>
    </xf>
    <xf numFmtId="49" fontId="57" fillId="0" borderId="13" xfId="0" applyNumberFormat="1" applyFont="1" applyFill="1" applyBorder="1" applyAlignment="1">
      <alignment horizontal="right" vertical="justify"/>
    </xf>
    <xf numFmtId="49" fontId="57" fillId="0" borderId="13" xfId="0" applyNumberFormat="1" applyFont="1" applyFill="1" applyBorder="1" applyAlignment="1">
      <alignment horizontal="center" vertical="top" wrapText="1"/>
    </xf>
    <xf numFmtId="49" fontId="58" fillId="0" borderId="13" xfId="0" applyNumberFormat="1" applyFont="1" applyFill="1" applyBorder="1" applyAlignment="1">
      <alignment horizontal="center" vertical="top"/>
    </xf>
    <xf numFmtId="49" fontId="59" fillId="0" borderId="13" xfId="0" applyNumberFormat="1" applyFont="1" applyFill="1" applyBorder="1" applyAlignment="1">
      <alignment horizontal="right" vertical="justify"/>
    </xf>
    <xf numFmtId="49" fontId="59" fillId="0" borderId="13" xfId="0" applyNumberFormat="1" applyFont="1" applyFill="1" applyBorder="1" applyAlignment="1">
      <alignment horizontal="center" vertical="top" wrapText="1"/>
    </xf>
    <xf numFmtId="0" fontId="59" fillId="0" borderId="13" xfId="0" applyNumberFormat="1" applyFont="1" applyFill="1" applyBorder="1" applyAlignment="1">
      <alignment horizontal="justify" vertical="top" wrapText="1"/>
    </xf>
    <xf numFmtId="49" fontId="57" fillId="0" borderId="13" xfId="0" applyNumberFormat="1" applyFont="1" applyFill="1" applyBorder="1" applyAlignment="1">
      <alignment horizontal="right" vertical="justify" wrapText="1"/>
    </xf>
    <xf numFmtId="49" fontId="59" fillId="0" borderId="13" xfId="0" applyNumberFormat="1" applyFont="1" applyFill="1" applyBorder="1" applyAlignment="1">
      <alignment horizontal="right" vertical="justify" wrapText="1"/>
    </xf>
    <xf numFmtId="49" fontId="57" fillId="0" borderId="13" xfId="54" applyNumberFormat="1" applyFont="1" applyFill="1" applyBorder="1" applyAlignment="1">
      <alignment horizontal="center" vertical="top" wrapText="1"/>
      <protection/>
    </xf>
    <xf numFmtId="4" fontId="57" fillId="34" borderId="11" xfId="0" applyNumberFormat="1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right" vertical="justify"/>
    </xf>
    <xf numFmtId="49" fontId="57" fillId="34" borderId="13" xfId="0" applyNumberFormat="1" applyFont="1" applyFill="1" applyBorder="1" applyAlignment="1">
      <alignment horizontal="center" vertical="top" wrapText="1"/>
    </xf>
    <xf numFmtId="49" fontId="59" fillId="34" borderId="13" xfId="0" applyNumberFormat="1" applyFont="1" applyFill="1" applyBorder="1" applyAlignment="1">
      <alignment horizontal="right" vertical="justify"/>
    </xf>
    <xf numFmtId="0" fontId="57" fillId="0" borderId="13" xfId="0" applyFont="1" applyFill="1" applyBorder="1" applyAlignment="1">
      <alignment horizontal="center" vertical="center"/>
    </xf>
    <xf numFmtId="4" fontId="58" fillId="0" borderId="13" xfId="63" applyNumberFormat="1" applyFont="1" applyFill="1" applyBorder="1" applyAlignment="1">
      <alignment horizontal="right" vertical="top"/>
      <protection locked="0"/>
    </xf>
    <xf numFmtId="4" fontId="58" fillId="34" borderId="13" xfId="63" applyNumberFormat="1" applyFont="1" applyFill="1" applyBorder="1" applyAlignment="1">
      <alignment horizontal="right" vertical="top"/>
      <protection locked="0"/>
    </xf>
    <xf numFmtId="196" fontId="57" fillId="0" borderId="13" xfId="63" applyNumberFormat="1" applyFont="1" applyFill="1" applyBorder="1" applyAlignment="1">
      <alignment vertical="top"/>
      <protection locked="0"/>
    </xf>
    <xf numFmtId="196" fontId="57" fillId="34" borderId="13" xfId="63" applyNumberFormat="1" applyFont="1" applyFill="1" applyBorder="1" applyAlignment="1">
      <alignment vertical="top"/>
      <protection locked="0"/>
    </xf>
    <xf numFmtId="196" fontId="57" fillId="0" borderId="13" xfId="63" applyNumberFormat="1" applyFont="1" applyFill="1" applyBorder="1" applyAlignment="1">
      <alignment horizontal="right" vertical="top"/>
      <protection locked="0"/>
    </xf>
    <xf numFmtId="196" fontId="57" fillId="34" borderId="13" xfId="63" applyNumberFormat="1" applyFont="1" applyFill="1" applyBorder="1" applyAlignment="1">
      <alignment horizontal="right" vertical="top"/>
      <protection locked="0"/>
    </xf>
    <xf numFmtId="4" fontId="57" fillId="0" borderId="13" xfId="0" applyNumberFormat="1" applyFont="1" applyFill="1" applyBorder="1" applyAlignment="1">
      <alignment horizontal="right" vertical="top"/>
    </xf>
    <xf numFmtId="4" fontId="57" fillId="34" borderId="13" xfId="0" applyNumberFormat="1" applyFont="1" applyFill="1" applyBorder="1" applyAlignment="1">
      <alignment horizontal="right" vertical="top"/>
    </xf>
    <xf numFmtId="4" fontId="59" fillId="0" borderId="13" xfId="0" applyNumberFormat="1" applyFont="1" applyFill="1" applyBorder="1" applyAlignment="1">
      <alignment horizontal="right" vertical="top"/>
    </xf>
    <xf numFmtId="4" fontId="59" fillId="34" borderId="13" xfId="0" applyNumberFormat="1" applyFont="1" applyFill="1" applyBorder="1" applyAlignment="1">
      <alignment horizontal="right" vertical="top"/>
    </xf>
    <xf numFmtId="4" fontId="58" fillId="0" borderId="13" xfId="0" applyNumberFormat="1" applyFont="1" applyFill="1" applyBorder="1" applyAlignment="1">
      <alignment horizontal="right" vertical="top"/>
    </xf>
    <xf numFmtId="4" fontId="58" fillId="34" borderId="13" xfId="0" applyNumberFormat="1" applyFont="1" applyFill="1" applyBorder="1" applyAlignment="1">
      <alignment horizontal="right" vertical="top"/>
    </xf>
    <xf numFmtId="4" fontId="57" fillId="0" borderId="13" xfId="63" applyNumberFormat="1" applyFont="1" applyFill="1" applyBorder="1" applyAlignment="1">
      <alignment horizontal="right" vertical="top"/>
      <protection locked="0"/>
    </xf>
    <xf numFmtId="4" fontId="57" fillId="34" borderId="13" xfId="63" applyNumberFormat="1" applyFont="1" applyFill="1" applyBorder="1" applyAlignment="1">
      <alignment horizontal="right" vertical="top"/>
      <protection locked="0"/>
    </xf>
    <xf numFmtId="4" fontId="59" fillId="0" borderId="13" xfId="63" applyNumberFormat="1" applyFont="1" applyFill="1" applyBorder="1" applyAlignment="1">
      <alignment horizontal="right" vertical="top"/>
      <protection locked="0"/>
    </xf>
    <xf numFmtId="4" fontId="59" fillId="34" borderId="13" xfId="63" applyNumberFormat="1" applyFont="1" applyFill="1" applyBorder="1" applyAlignment="1">
      <alignment horizontal="right" vertical="top"/>
      <protection locked="0"/>
    </xf>
    <xf numFmtId="4" fontId="58" fillId="0" borderId="13" xfId="63" applyNumberFormat="1" applyFont="1" applyFill="1" applyBorder="1" applyAlignment="1">
      <alignment vertical="top"/>
      <protection locked="0"/>
    </xf>
    <xf numFmtId="4" fontId="58" fillId="34" borderId="13" xfId="63" applyNumberFormat="1" applyFont="1" applyFill="1" applyBorder="1" applyAlignment="1">
      <alignment vertical="top"/>
      <protection locked="0"/>
    </xf>
    <xf numFmtId="4" fontId="57" fillId="0" borderId="13" xfId="63" applyNumberFormat="1" applyFont="1" applyFill="1" applyBorder="1" applyAlignment="1">
      <alignment vertical="top"/>
      <protection locked="0"/>
    </xf>
    <xf numFmtId="4" fontId="57" fillId="34" borderId="13" xfId="63" applyNumberFormat="1" applyFont="1" applyFill="1" applyBorder="1" applyAlignment="1">
      <alignment vertical="top"/>
      <protection locked="0"/>
    </xf>
    <xf numFmtId="4" fontId="59" fillId="0" borderId="13" xfId="63" applyNumberFormat="1" applyFont="1" applyFill="1" applyBorder="1" applyAlignment="1">
      <alignment vertical="top"/>
      <protection locked="0"/>
    </xf>
    <xf numFmtId="4" fontId="59" fillId="34" borderId="13" xfId="63" applyNumberFormat="1" applyFont="1" applyFill="1" applyBorder="1" applyAlignment="1">
      <alignment vertical="top"/>
      <protection locked="0"/>
    </xf>
    <xf numFmtId="4" fontId="58" fillId="0" borderId="13" xfId="0" applyNumberFormat="1" applyFont="1" applyFill="1" applyBorder="1" applyAlignment="1">
      <alignment vertical="top"/>
    </xf>
    <xf numFmtId="4" fontId="58" fillId="34" borderId="13" xfId="0" applyNumberFormat="1" applyFont="1" applyFill="1" applyBorder="1" applyAlignment="1">
      <alignment vertical="top"/>
    </xf>
    <xf numFmtId="4" fontId="59" fillId="0" borderId="13" xfId="0" applyNumberFormat="1" applyFont="1" applyFill="1" applyBorder="1" applyAlignment="1">
      <alignment vertical="top"/>
    </xf>
    <xf numFmtId="4" fontId="59" fillId="34" borderId="13" xfId="0" applyNumberFormat="1" applyFont="1" applyFill="1" applyBorder="1" applyAlignment="1">
      <alignment vertical="top"/>
    </xf>
    <xf numFmtId="4" fontId="57" fillId="0" borderId="13" xfId="0" applyNumberFormat="1" applyFont="1" applyFill="1" applyBorder="1" applyAlignment="1">
      <alignment vertical="top"/>
    </xf>
    <xf numFmtId="4" fontId="57" fillId="34" borderId="13" xfId="0" applyNumberFormat="1" applyFont="1" applyFill="1" applyBorder="1" applyAlignment="1">
      <alignment vertical="top"/>
    </xf>
    <xf numFmtId="4" fontId="6" fillId="0" borderId="13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59" fillId="0" borderId="13" xfId="0" applyNumberFormat="1" applyFont="1" applyFill="1" applyBorder="1" applyAlignment="1">
      <alignment horizontal="center" vertical="top" wrapText="1"/>
    </xf>
    <xf numFmtId="0" fontId="59" fillId="0" borderId="13" xfId="0" applyNumberFormat="1" applyFont="1" applyFill="1" applyBorder="1" applyAlignment="1">
      <alignment horizontal="right" vertical="top" wrapText="1"/>
    </xf>
    <xf numFmtId="0" fontId="59" fillId="34" borderId="13" xfId="0" applyNumberFormat="1" applyFont="1" applyFill="1" applyBorder="1" applyAlignment="1">
      <alignment horizontal="right" vertical="top" wrapText="1"/>
    </xf>
    <xf numFmtId="49" fontId="59" fillId="34" borderId="13" xfId="0" applyNumberFormat="1" applyFont="1" applyFill="1" applyBorder="1" applyAlignment="1">
      <alignment horizontal="center" vertical="top" wrapText="1"/>
    </xf>
    <xf numFmtId="4" fontId="60" fillId="34" borderId="13" xfId="63" applyNumberFormat="1" applyFont="1" applyFill="1" applyBorder="1" applyAlignment="1">
      <alignment vertical="top"/>
      <protection locked="0"/>
    </xf>
    <xf numFmtId="49" fontId="59" fillId="0" borderId="13" xfId="55" applyNumberFormat="1" applyFont="1" applyFill="1" applyBorder="1" applyAlignment="1">
      <alignment horizontal="center" vertical="top" wrapText="1"/>
      <protection/>
    </xf>
    <xf numFmtId="4" fontId="61" fillId="0" borderId="13" xfId="63" applyNumberFormat="1" applyFont="1" applyFill="1" applyBorder="1" applyAlignment="1">
      <alignment horizontal="center" vertical="top"/>
      <protection locked="0"/>
    </xf>
    <xf numFmtId="4" fontId="62" fillId="0" borderId="13" xfId="63" applyNumberFormat="1" applyFont="1" applyFill="1" applyBorder="1" applyAlignment="1">
      <alignment horizontal="center" vertical="top"/>
      <protection locked="0"/>
    </xf>
    <xf numFmtId="4" fontId="59" fillId="35" borderId="13" xfId="63" applyNumberFormat="1" applyFont="1" applyFill="1" applyBorder="1" applyAlignment="1">
      <alignment vertical="top"/>
      <protection locked="0"/>
    </xf>
    <xf numFmtId="4" fontId="11" fillId="0" borderId="0" xfId="0" applyNumberFormat="1" applyFont="1" applyAlignment="1">
      <alignment/>
    </xf>
    <xf numFmtId="0" fontId="14" fillId="34" borderId="13" xfId="0" applyFont="1" applyFill="1" applyBorder="1" applyAlignment="1">
      <alignment vertical="justify"/>
    </xf>
    <xf numFmtId="0" fontId="14" fillId="34" borderId="13" xfId="0" applyFont="1" applyFill="1" applyBorder="1" applyAlignment="1">
      <alignment horizontal="justify" vertical="top" wrapText="1"/>
    </xf>
    <xf numFmtId="0" fontId="6" fillId="34" borderId="13" xfId="0" applyNumberFormat="1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vertical="justify"/>
    </xf>
    <xf numFmtId="49" fontId="14" fillId="34" borderId="13" xfId="0" applyNumberFormat="1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14" fillId="34" borderId="13" xfId="0" applyNumberFormat="1" applyFont="1" applyFill="1" applyBorder="1" applyAlignment="1">
      <alignment horizontal="justify" vertical="top" wrapText="1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 vertical="top" wrapText="1"/>
    </xf>
    <xf numFmtId="0" fontId="12" fillId="34" borderId="0" xfId="0" applyFont="1" applyFill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justify"/>
    </xf>
    <xf numFmtId="0" fontId="13" fillId="34" borderId="13" xfId="0" applyNumberFormat="1" applyFont="1" applyFill="1" applyBorder="1" applyAlignment="1">
      <alignment horizontal="justify" vertical="top" wrapText="1"/>
    </xf>
    <xf numFmtId="0" fontId="13" fillId="34" borderId="13" xfId="0" applyFont="1" applyFill="1" applyBorder="1" applyAlignment="1">
      <alignment horizontal="left" vertical="justify" wrapText="1"/>
    </xf>
    <xf numFmtId="0" fontId="6" fillId="34" borderId="13" xfId="0" applyFont="1" applyFill="1" applyBorder="1" applyAlignment="1">
      <alignment horizontal="left" vertical="justify"/>
    </xf>
    <xf numFmtId="0" fontId="14" fillId="34" borderId="13" xfId="0" applyFont="1" applyFill="1" applyBorder="1" applyAlignment="1">
      <alignment horizontal="left" vertical="justify"/>
    </xf>
    <xf numFmtId="0" fontId="13" fillId="34" borderId="13" xfId="0" applyFont="1" applyFill="1" applyBorder="1" applyAlignment="1">
      <alignment vertical="justify"/>
    </xf>
    <xf numFmtId="0" fontId="13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justify" vertical="top" wrapText="1"/>
    </xf>
    <xf numFmtId="0" fontId="13" fillId="34" borderId="13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left" vertical="justify" wrapText="1"/>
    </xf>
    <xf numFmtId="0" fontId="14" fillId="34" borderId="13" xfId="0" applyFont="1" applyFill="1" applyBorder="1" applyAlignment="1">
      <alignment horizontal="left" vertical="justify" wrapText="1"/>
    </xf>
    <xf numFmtId="0" fontId="14" fillId="34" borderId="13" xfId="0" applyFont="1" applyFill="1" applyBorder="1" applyAlignment="1">
      <alignment vertical="justify" wrapText="1"/>
    </xf>
    <xf numFmtId="0" fontId="14" fillId="34" borderId="13" xfId="0" applyNumberFormat="1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3" xfId="54" applyNumberFormat="1" applyFont="1" applyFill="1" applyBorder="1" applyAlignment="1">
      <alignment horizontal="justify" vertical="top" wrapText="1"/>
      <protection/>
    </xf>
    <xf numFmtId="49" fontId="14" fillId="34" borderId="13" xfId="55" applyNumberFormat="1" applyFont="1" applyFill="1" applyBorder="1" applyAlignment="1">
      <alignment horizontal="justify" vertical="top" wrapText="1"/>
      <protection/>
    </xf>
    <xf numFmtId="0" fontId="13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58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10" fillId="0" borderId="0" xfId="54" applyFont="1" applyAlignment="1">
      <alignment/>
      <protection/>
    </xf>
    <xf numFmtId="0" fontId="9" fillId="0" borderId="0" xfId="0" applyFont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4.421875" style="2" customWidth="1"/>
    <col min="2" max="2" width="23.57421875" style="78" customWidth="1"/>
    <col min="3" max="3" width="69.28125" style="102" customWidth="1"/>
    <col min="4" max="4" width="3.00390625" style="5" hidden="1" customWidth="1"/>
    <col min="5" max="5" width="20.00390625" style="1" customWidth="1"/>
    <col min="6" max="6" width="18.8515625" style="4" customWidth="1"/>
    <col min="7" max="7" width="17.7109375" style="0" customWidth="1"/>
    <col min="8" max="8" width="20.421875" style="0" hidden="1" customWidth="1"/>
    <col min="9" max="9" width="13.8515625" style="0" bestFit="1" customWidth="1"/>
    <col min="11" max="11" width="14.421875" style="0" bestFit="1" customWidth="1"/>
  </cols>
  <sheetData>
    <row r="1" spans="3:8" ht="15.75">
      <c r="C1" s="79"/>
      <c r="D1" s="3"/>
      <c r="E1" s="105" t="s">
        <v>261</v>
      </c>
      <c r="F1" s="105"/>
      <c r="G1" s="105"/>
      <c r="H1" s="3"/>
    </row>
    <row r="2" spans="3:8" ht="15.75">
      <c r="C2" s="79"/>
      <c r="D2" s="3"/>
      <c r="E2" s="6" t="s">
        <v>262</v>
      </c>
      <c r="F2" s="6"/>
      <c r="G2" s="6"/>
      <c r="H2" s="7"/>
    </row>
    <row r="3" spans="3:8" ht="15.75">
      <c r="C3" s="79"/>
      <c r="D3" s="3"/>
      <c r="E3" s="8" t="s">
        <v>263</v>
      </c>
      <c r="F3" s="8"/>
      <c r="G3" s="8"/>
      <c r="H3" s="7"/>
    </row>
    <row r="4" spans="3:8" ht="15.75">
      <c r="C4" s="79"/>
      <c r="D4" s="3"/>
      <c r="E4" s="8" t="s">
        <v>389</v>
      </c>
      <c r="F4" s="8"/>
      <c r="G4" s="8"/>
      <c r="H4" s="7"/>
    </row>
    <row r="5" spans="3:8" ht="15.75">
      <c r="C5" s="79"/>
      <c r="D5" s="3"/>
      <c r="E5" s="8" t="s">
        <v>428</v>
      </c>
      <c r="F5" s="8"/>
      <c r="G5" s="8"/>
      <c r="H5" s="8"/>
    </row>
    <row r="6" spans="3:8" ht="15.75">
      <c r="C6" s="106"/>
      <c r="D6" s="106"/>
      <c r="E6" s="106"/>
      <c r="F6" s="106"/>
      <c r="G6" s="106"/>
      <c r="H6" s="3"/>
    </row>
    <row r="7" spans="2:8" ht="15.75" customHeight="1">
      <c r="B7" s="106" t="s">
        <v>390</v>
      </c>
      <c r="C7" s="106"/>
      <c r="D7" s="106"/>
      <c r="E7" s="106"/>
      <c r="F7" s="106"/>
      <c r="G7" s="106"/>
      <c r="H7" s="3"/>
    </row>
    <row r="8" spans="2:8" ht="15.75" customHeight="1">
      <c r="B8" s="80"/>
      <c r="C8" s="79"/>
      <c r="D8" s="3"/>
      <c r="E8" s="3"/>
      <c r="F8" s="3"/>
      <c r="G8" s="3"/>
      <c r="H8" s="3"/>
    </row>
    <row r="9" spans="1:8" ht="15.75" customHeight="1" thickBot="1">
      <c r="A9" s="107" t="s">
        <v>0</v>
      </c>
      <c r="B9" s="107"/>
      <c r="C9" s="108" t="s">
        <v>1</v>
      </c>
      <c r="D9" s="109" t="s">
        <v>167</v>
      </c>
      <c r="E9" s="104" t="s">
        <v>64</v>
      </c>
      <c r="F9" s="104"/>
      <c r="G9" s="104"/>
      <c r="H9" s="3"/>
    </row>
    <row r="10" spans="1:7" ht="30">
      <c r="A10" s="107"/>
      <c r="B10" s="107"/>
      <c r="C10" s="108"/>
      <c r="D10" s="110"/>
      <c r="E10" s="9" t="s">
        <v>145</v>
      </c>
      <c r="F10" s="24" t="s">
        <v>391</v>
      </c>
      <c r="G10" s="10" t="s">
        <v>146</v>
      </c>
    </row>
    <row r="11" spans="1:7" ht="15">
      <c r="A11" s="104">
        <v>1</v>
      </c>
      <c r="B11" s="104"/>
      <c r="C11" s="81">
        <v>2</v>
      </c>
      <c r="D11" s="11"/>
      <c r="E11" s="29">
        <v>3</v>
      </c>
      <c r="F11" s="25">
        <v>4</v>
      </c>
      <c r="G11" s="29">
        <v>5</v>
      </c>
    </row>
    <row r="12" spans="1:7" s="59" customFormat="1" ht="19.5" customHeight="1">
      <c r="A12" s="12" t="s">
        <v>2</v>
      </c>
      <c r="B12" s="82" t="s">
        <v>3</v>
      </c>
      <c r="C12" s="83" t="s">
        <v>65</v>
      </c>
      <c r="D12" s="13" t="s">
        <v>201</v>
      </c>
      <c r="E12" s="30">
        <f>E13+E30+E54+E63+E74+E94+E105+E161+E81+E57+E103+E24+E45</f>
        <v>305028196.54</v>
      </c>
      <c r="F12" s="31">
        <f>F13+F30+F54+F63+F74+F94+F105+F161+F81+F57+F103+F24+F45</f>
        <v>202664018.44000006</v>
      </c>
      <c r="G12" s="67">
        <f>F12/E12*100</f>
        <v>66.44107683776821</v>
      </c>
    </row>
    <row r="13" spans="1:7" s="59" customFormat="1" ht="19.5" customHeight="1">
      <c r="A13" s="12" t="s">
        <v>2</v>
      </c>
      <c r="B13" s="82" t="s">
        <v>4</v>
      </c>
      <c r="C13" s="83" t="s">
        <v>66</v>
      </c>
      <c r="D13" s="13" t="s">
        <v>171</v>
      </c>
      <c r="E13" s="30">
        <f>E14</f>
        <v>185690945.56</v>
      </c>
      <c r="F13" s="31">
        <f>F14</f>
        <v>132864775.90000002</v>
      </c>
      <c r="G13" s="67">
        <f aca="true" t="shared" si="0" ref="G13:G78">F13/E13*100</f>
        <v>71.5515640783191</v>
      </c>
    </row>
    <row r="14" spans="1:7" s="59" customFormat="1" ht="19.5" customHeight="1">
      <c r="A14" s="12" t="s">
        <v>2</v>
      </c>
      <c r="B14" s="84" t="s">
        <v>5</v>
      </c>
      <c r="C14" s="83" t="s">
        <v>6</v>
      </c>
      <c r="D14" s="13" t="s">
        <v>171</v>
      </c>
      <c r="E14" s="30">
        <f>E15+E18+E22+E23</f>
        <v>185690945.56</v>
      </c>
      <c r="F14" s="31">
        <f>F15+F18+F22+F23</f>
        <v>132864775.90000002</v>
      </c>
      <c r="G14" s="67">
        <f t="shared" si="0"/>
        <v>71.5515640783191</v>
      </c>
    </row>
    <row r="15" spans="1:7" s="59" customFormat="1" ht="60">
      <c r="A15" s="15" t="s">
        <v>2</v>
      </c>
      <c r="B15" s="85" t="s">
        <v>7</v>
      </c>
      <c r="C15" s="72" t="s">
        <v>50</v>
      </c>
      <c r="D15" s="16">
        <v>182</v>
      </c>
      <c r="E15" s="32">
        <f>E16+E17</f>
        <v>183950845.66</v>
      </c>
      <c r="F15" s="33">
        <f>F16+F17</f>
        <v>131288904.96000001</v>
      </c>
      <c r="G15" s="66">
        <f t="shared" si="0"/>
        <v>71.37173220864878</v>
      </c>
    </row>
    <row r="16" spans="1:7" s="59" customFormat="1" ht="91.5" customHeight="1">
      <c r="A16" s="18" t="s">
        <v>2</v>
      </c>
      <c r="B16" s="86" t="s">
        <v>322</v>
      </c>
      <c r="C16" s="77" t="s">
        <v>323</v>
      </c>
      <c r="D16" s="60" t="s">
        <v>171</v>
      </c>
      <c r="E16" s="61">
        <v>182800030.5</v>
      </c>
      <c r="F16" s="62">
        <f>127678969.58+804825.65-6678.65-224695.3</f>
        <v>128252421.28</v>
      </c>
      <c r="G16" s="66">
        <f t="shared" si="0"/>
        <v>70.1599561713421</v>
      </c>
    </row>
    <row r="17" spans="1:7" s="59" customFormat="1" ht="89.25" customHeight="1">
      <c r="A17" s="18" t="s">
        <v>2</v>
      </c>
      <c r="B17" s="86" t="s">
        <v>324</v>
      </c>
      <c r="C17" s="77" t="s">
        <v>325</v>
      </c>
      <c r="D17" s="60" t="s">
        <v>171</v>
      </c>
      <c r="E17" s="61">
        <v>1150815.16</v>
      </c>
      <c r="F17" s="62">
        <v>3036483.68</v>
      </c>
      <c r="G17" s="66" t="s">
        <v>412</v>
      </c>
    </row>
    <row r="18" spans="1:7" s="59" customFormat="1" ht="89.25" customHeight="1">
      <c r="A18" s="15" t="s">
        <v>2</v>
      </c>
      <c r="B18" s="85" t="s">
        <v>8</v>
      </c>
      <c r="C18" s="72" t="s">
        <v>67</v>
      </c>
      <c r="D18" s="16">
        <v>182</v>
      </c>
      <c r="E18" s="34">
        <f>E19+E20+E21</f>
        <v>747444.9</v>
      </c>
      <c r="F18" s="35">
        <f>F19+F20+F21</f>
        <v>805494.9</v>
      </c>
      <c r="G18" s="66" t="s">
        <v>412</v>
      </c>
    </row>
    <row r="19" spans="1:7" s="59" customFormat="1" ht="120.75" customHeight="1">
      <c r="A19" s="20" t="s">
        <v>2</v>
      </c>
      <c r="B19" s="86" t="s">
        <v>326</v>
      </c>
      <c r="C19" s="77" t="s">
        <v>327</v>
      </c>
      <c r="D19" s="60" t="s">
        <v>171</v>
      </c>
      <c r="E19" s="34">
        <v>655741.9</v>
      </c>
      <c r="F19" s="35">
        <v>713791.9</v>
      </c>
      <c r="G19" s="66" t="s">
        <v>412</v>
      </c>
    </row>
    <row r="20" spans="1:7" s="59" customFormat="1" ht="105" customHeight="1">
      <c r="A20" s="20" t="s">
        <v>2</v>
      </c>
      <c r="B20" s="86" t="s">
        <v>328</v>
      </c>
      <c r="C20" s="77" t="s">
        <v>329</v>
      </c>
      <c r="D20" s="60" t="s">
        <v>171</v>
      </c>
      <c r="E20" s="34">
        <v>67363.8</v>
      </c>
      <c r="F20" s="35">
        <v>67363.8</v>
      </c>
      <c r="G20" s="66">
        <f t="shared" si="0"/>
        <v>100</v>
      </c>
    </row>
    <row r="21" spans="1:7" s="59" customFormat="1" ht="120" customHeight="1">
      <c r="A21" s="20" t="s">
        <v>2</v>
      </c>
      <c r="B21" s="86" t="s">
        <v>330</v>
      </c>
      <c r="C21" s="77" t="s">
        <v>331</v>
      </c>
      <c r="D21" s="60" t="s">
        <v>171</v>
      </c>
      <c r="E21" s="34">
        <v>24339.2</v>
      </c>
      <c r="F21" s="35">
        <f>24339.2</f>
        <v>24339.2</v>
      </c>
      <c r="G21" s="66">
        <f t="shared" si="0"/>
        <v>100</v>
      </c>
    </row>
    <row r="22" spans="1:7" s="59" customFormat="1" ht="45">
      <c r="A22" s="15" t="s">
        <v>2</v>
      </c>
      <c r="B22" s="85" t="s">
        <v>49</v>
      </c>
      <c r="C22" s="72" t="s">
        <v>51</v>
      </c>
      <c r="D22" s="16">
        <v>182</v>
      </c>
      <c r="E22" s="34">
        <v>992655</v>
      </c>
      <c r="F22" s="35">
        <f>764668.02+4166.79+1541.23</f>
        <v>770376.04</v>
      </c>
      <c r="G22" s="66">
        <f t="shared" si="0"/>
        <v>77.60763205746206</v>
      </c>
    </row>
    <row r="23" spans="1:7" s="59" customFormat="1" ht="75" hidden="1">
      <c r="A23" s="15" t="s">
        <v>2</v>
      </c>
      <c r="B23" s="85" t="s">
        <v>9</v>
      </c>
      <c r="C23" s="72" t="s">
        <v>68</v>
      </c>
      <c r="D23" s="16"/>
      <c r="E23" s="34">
        <v>0</v>
      </c>
      <c r="F23" s="35">
        <v>0</v>
      </c>
      <c r="G23" s="67" t="e">
        <f t="shared" si="0"/>
        <v>#DIV/0!</v>
      </c>
    </row>
    <row r="24" spans="1:7" s="59" customFormat="1" ht="29.25" customHeight="1">
      <c r="A24" s="12" t="s">
        <v>2</v>
      </c>
      <c r="B24" s="87" t="s">
        <v>55</v>
      </c>
      <c r="C24" s="88" t="s">
        <v>54</v>
      </c>
      <c r="D24" s="13" t="s">
        <v>200</v>
      </c>
      <c r="E24" s="30">
        <f>E25</f>
        <v>15194948.85</v>
      </c>
      <c r="F24" s="31">
        <f>F25</f>
        <v>10026119.26</v>
      </c>
      <c r="G24" s="67">
        <f t="shared" si="0"/>
        <v>65.98323797582248</v>
      </c>
    </row>
    <row r="25" spans="1:7" s="59" customFormat="1" ht="33.75" customHeight="1">
      <c r="A25" s="12" t="s">
        <v>2</v>
      </c>
      <c r="B25" s="84" t="s">
        <v>69</v>
      </c>
      <c r="C25" s="83" t="s">
        <v>70</v>
      </c>
      <c r="D25" s="13" t="s">
        <v>200</v>
      </c>
      <c r="E25" s="30">
        <f>E26+E27+E28+E29</f>
        <v>15194948.85</v>
      </c>
      <c r="F25" s="31">
        <f>F26+F27+F28+F29</f>
        <v>10026119.26</v>
      </c>
      <c r="G25" s="67">
        <f t="shared" si="0"/>
        <v>65.98323797582248</v>
      </c>
    </row>
    <row r="26" spans="1:7" s="59" customFormat="1" ht="60">
      <c r="A26" s="15" t="s">
        <v>2</v>
      </c>
      <c r="B26" s="73" t="s">
        <v>190</v>
      </c>
      <c r="C26" s="89" t="s">
        <v>56</v>
      </c>
      <c r="D26" s="16">
        <v>100</v>
      </c>
      <c r="E26" s="34">
        <v>6962856.5</v>
      </c>
      <c r="F26" s="35">
        <f>4095781.91+578472.88</f>
        <v>4674254.79</v>
      </c>
      <c r="G26" s="66">
        <f t="shared" si="0"/>
        <v>67.13128139291683</v>
      </c>
    </row>
    <row r="27" spans="1:7" s="59" customFormat="1" ht="75">
      <c r="A27" s="15" t="s">
        <v>2</v>
      </c>
      <c r="B27" s="73" t="s">
        <v>191</v>
      </c>
      <c r="C27" s="89" t="s">
        <v>57</v>
      </c>
      <c r="D27" s="16">
        <v>100</v>
      </c>
      <c r="E27" s="34">
        <v>35864.64</v>
      </c>
      <c r="F27" s="35">
        <f>28840.5+3428.59</f>
        <v>32269.09</v>
      </c>
      <c r="G27" s="66">
        <f t="shared" si="0"/>
        <v>89.97466585472488</v>
      </c>
    </row>
    <row r="28" spans="1:7" s="59" customFormat="1" ht="60">
      <c r="A28" s="15" t="s">
        <v>2</v>
      </c>
      <c r="B28" s="73" t="s">
        <v>192</v>
      </c>
      <c r="C28" s="89" t="s">
        <v>58</v>
      </c>
      <c r="D28" s="16">
        <v>100</v>
      </c>
      <c r="E28" s="34">
        <v>9094798.63</v>
      </c>
      <c r="F28" s="35">
        <f>5408833.28+823773.25</f>
        <v>6232606.53</v>
      </c>
      <c r="G28" s="66">
        <f t="shared" si="0"/>
        <v>68.52935159489067</v>
      </c>
    </row>
    <row r="29" spans="1:7" s="59" customFormat="1" ht="60">
      <c r="A29" s="15" t="s">
        <v>2</v>
      </c>
      <c r="B29" s="73" t="s">
        <v>193</v>
      </c>
      <c r="C29" s="89" t="s">
        <v>59</v>
      </c>
      <c r="D29" s="16">
        <v>100</v>
      </c>
      <c r="E29" s="34">
        <v>-898570.92</v>
      </c>
      <c r="F29" s="35">
        <f>-825948.61-87062.54</f>
        <v>-913011.15</v>
      </c>
      <c r="G29" s="66" t="s">
        <v>412</v>
      </c>
    </row>
    <row r="30" spans="1:7" s="59" customFormat="1" ht="19.5" customHeight="1">
      <c r="A30" s="12" t="s">
        <v>2</v>
      </c>
      <c r="B30" s="87" t="s">
        <v>10</v>
      </c>
      <c r="C30" s="83" t="s">
        <v>11</v>
      </c>
      <c r="D30" s="13" t="s">
        <v>171</v>
      </c>
      <c r="E30" s="30">
        <f>E31+E39+E42</f>
        <v>14602000</v>
      </c>
      <c r="F30" s="31">
        <f>F31+F39+F42</f>
        <v>7888412.94</v>
      </c>
      <c r="G30" s="67">
        <f t="shared" si="0"/>
        <v>54.02282522942063</v>
      </c>
    </row>
    <row r="31" spans="1:7" s="59" customFormat="1" ht="20.25" customHeight="1">
      <c r="A31" s="15" t="s">
        <v>2</v>
      </c>
      <c r="B31" s="73" t="s">
        <v>71</v>
      </c>
      <c r="C31" s="72" t="s">
        <v>72</v>
      </c>
      <c r="D31" s="16" t="s">
        <v>171</v>
      </c>
      <c r="E31" s="36">
        <f>E32+E36</f>
        <v>13933000</v>
      </c>
      <c r="F31" s="37">
        <f>F32+F36</f>
        <v>7520676.61</v>
      </c>
      <c r="G31" s="66">
        <f t="shared" si="0"/>
        <v>53.97743924495801</v>
      </c>
    </row>
    <row r="32" spans="1:7" s="59" customFormat="1" ht="16.5" customHeight="1">
      <c r="A32" s="18" t="s">
        <v>2</v>
      </c>
      <c r="B32" s="70" t="s">
        <v>271</v>
      </c>
      <c r="C32" s="72" t="s">
        <v>41</v>
      </c>
      <c r="D32" s="16">
        <v>182</v>
      </c>
      <c r="E32" s="36">
        <f>E33+E34+E35</f>
        <v>13933000</v>
      </c>
      <c r="F32" s="37">
        <f>F33+F34+F35</f>
        <v>7504020.78</v>
      </c>
      <c r="G32" s="66">
        <f t="shared" si="0"/>
        <v>53.857896935333386</v>
      </c>
    </row>
    <row r="33" spans="1:7" s="59" customFormat="1" ht="17.25" customHeight="1">
      <c r="A33" s="18" t="s">
        <v>2</v>
      </c>
      <c r="B33" s="70" t="s">
        <v>272</v>
      </c>
      <c r="C33" s="71" t="s">
        <v>41</v>
      </c>
      <c r="D33" s="19">
        <v>182</v>
      </c>
      <c r="E33" s="38">
        <v>13933000</v>
      </c>
      <c r="F33" s="39">
        <f>7491331.41+10551.37+1590+548</f>
        <v>7504020.78</v>
      </c>
      <c r="G33" s="66">
        <f t="shared" si="0"/>
        <v>53.857896935333386</v>
      </c>
    </row>
    <row r="34" spans="1:7" s="59" customFormat="1" ht="28.5" customHeight="1" hidden="1">
      <c r="A34" s="18" t="s">
        <v>2</v>
      </c>
      <c r="B34" s="70" t="s">
        <v>273</v>
      </c>
      <c r="C34" s="71" t="s">
        <v>274</v>
      </c>
      <c r="D34" s="19">
        <v>182</v>
      </c>
      <c r="E34" s="38">
        <v>0</v>
      </c>
      <c r="F34" s="39">
        <v>0</v>
      </c>
      <c r="G34" s="67" t="e">
        <f t="shared" si="0"/>
        <v>#DIV/0!</v>
      </c>
    </row>
    <row r="35" spans="1:7" s="59" customFormat="1" ht="19.5" customHeight="1" hidden="1">
      <c r="A35" s="28" t="s">
        <v>2</v>
      </c>
      <c r="B35" s="70" t="s">
        <v>275</v>
      </c>
      <c r="C35" s="71" t="s">
        <v>41</v>
      </c>
      <c r="D35" s="63">
        <v>182</v>
      </c>
      <c r="E35" s="39">
        <v>0</v>
      </c>
      <c r="F35" s="39"/>
      <c r="G35" s="67" t="e">
        <f t="shared" si="0"/>
        <v>#DIV/0!</v>
      </c>
    </row>
    <row r="36" spans="1:7" s="59" customFormat="1" ht="30">
      <c r="A36" s="28" t="s">
        <v>2</v>
      </c>
      <c r="B36" s="70" t="s">
        <v>42</v>
      </c>
      <c r="C36" s="72" t="s">
        <v>43</v>
      </c>
      <c r="D36" s="16">
        <v>182</v>
      </c>
      <c r="E36" s="36">
        <f>E37+E38</f>
        <v>0</v>
      </c>
      <c r="F36" s="37">
        <f>F37+F38</f>
        <v>16655.83</v>
      </c>
      <c r="G36" s="66" t="s">
        <v>412</v>
      </c>
    </row>
    <row r="37" spans="1:7" s="59" customFormat="1" ht="30.75" customHeight="1">
      <c r="A37" s="28" t="s">
        <v>2</v>
      </c>
      <c r="B37" s="70" t="s">
        <v>276</v>
      </c>
      <c r="C37" s="71" t="s">
        <v>43</v>
      </c>
      <c r="D37" s="63">
        <v>182</v>
      </c>
      <c r="E37" s="39">
        <v>0</v>
      </c>
      <c r="F37" s="39">
        <v>15676.2</v>
      </c>
      <c r="G37" s="66" t="s">
        <v>412</v>
      </c>
    </row>
    <row r="38" spans="1:7" s="59" customFormat="1" ht="45">
      <c r="A38" s="28" t="s">
        <v>2</v>
      </c>
      <c r="B38" s="70" t="s">
        <v>277</v>
      </c>
      <c r="C38" s="71" t="s">
        <v>278</v>
      </c>
      <c r="D38" s="63">
        <v>182</v>
      </c>
      <c r="E38" s="39">
        <v>0</v>
      </c>
      <c r="F38" s="39">
        <v>979.63</v>
      </c>
      <c r="G38" s="66" t="s">
        <v>412</v>
      </c>
    </row>
    <row r="39" spans="1:7" s="59" customFormat="1" ht="18" customHeight="1">
      <c r="A39" s="15" t="s">
        <v>2</v>
      </c>
      <c r="B39" s="73" t="s">
        <v>73</v>
      </c>
      <c r="C39" s="72" t="s">
        <v>12</v>
      </c>
      <c r="D39" s="16" t="s">
        <v>171</v>
      </c>
      <c r="E39" s="36">
        <f>E40+E41</f>
        <v>127000</v>
      </c>
      <c r="F39" s="37">
        <f>F40+F41</f>
        <v>26496.07</v>
      </c>
      <c r="G39" s="66">
        <f t="shared" si="0"/>
        <v>20.86304724409449</v>
      </c>
    </row>
    <row r="40" spans="1:7" s="59" customFormat="1" ht="21" customHeight="1">
      <c r="A40" s="18" t="s">
        <v>2</v>
      </c>
      <c r="B40" s="70" t="s">
        <v>264</v>
      </c>
      <c r="C40" s="71" t="s">
        <v>12</v>
      </c>
      <c r="D40" s="19">
        <v>182</v>
      </c>
      <c r="E40" s="38">
        <v>127000</v>
      </c>
      <c r="F40" s="39">
        <v>26496.07</v>
      </c>
      <c r="G40" s="66">
        <f t="shared" si="0"/>
        <v>20.86304724409449</v>
      </c>
    </row>
    <row r="41" spans="1:7" s="59" customFormat="1" ht="30" hidden="1">
      <c r="A41" s="18" t="s">
        <v>2</v>
      </c>
      <c r="B41" s="70" t="s">
        <v>279</v>
      </c>
      <c r="C41" s="71" t="s">
        <v>12</v>
      </c>
      <c r="D41" s="19"/>
      <c r="E41" s="38"/>
      <c r="F41" s="39"/>
      <c r="G41" s="66" t="e">
        <f t="shared" si="0"/>
        <v>#DIV/0!</v>
      </c>
    </row>
    <row r="42" spans="1:7" s="59" customFormat="1" ht="30" customHeight="1">
      <c r="A42" s="15" t="s">
        <v>2</v>
      </c>
      <c r="B42" s="73" t="s">
        <v>52</v>
      </c>
      <c r="C42" s="89" t="s">
        <v>53</v>
      </c>
      <c r="D42" s="16" t="s">
        <v>171</v>
      </c>
      <c r="E42" s="36">
        <f>E43+E44</f>
        <v>542000</v>
      </c>
      <c r="F42" s="37">
        <f>F43+F44</f>
        <v>341240.26</v>
      </c>
      <c r="G42" s="66">
        <f t="shared" si="0"/>
        <v>62.95945756457565</v>
      </c>
    </row>
    <row r="43" spans="1:7" s="59" customFormat="1" ht="30">
      <c r="A43" s="18" t="s">
        <v>2</v>
      </c>
      <c r="B43" s="70" t="s">
        <v>280</v>
      </c>
      <c r="C43" s="71" t="s">
        <v>113</v>
      </c>
      <c r="D43" s="19">
        <v>182</v>
      </c>
      <c r="E43" s="38">
        <v>542000</v>
      </c>
      <c r="F43" s="39">
        <f>329361.32-5852.06+17731</f>
        <v>341240.26</v>
      </c>
      <c r="G43" s="66">
        <f t="shared" si="0"/>
        <v>62.95945756457565</v>
      </c>
    </row>
    <row r="44" spans="1:7" s="59" customFormat="1" ht="30" hidden="1">
      <c r="A44" s="18" t="s">
        <v>2</v>
      </c>
      <c r="B44" s="70" t="s">
        <v>281</v>
      </c>
      <c r="C44" s="71" t="s">
        <v>113</v>
      </c>
      <c r="D44" s="19">
        <v>182</v>
      </c>
      <c r="E44" s="38"/>
      <c r="F44" s="39">
        <v>0</v>
      </c>
      <c r="G44" s="67" t="e">
        <f t="shared" si="0"/>
        <v>#DIV/0!</v>
      </c>
    </row>
    <row r="45" spans="1:7" s="59" customFormat="1" ht="21" customHeight="1">
      <c r="A45" s="12" t="s">
        <v>2</v>
      </c>
      <c r="B45" s="82" t="s">
        <v>13</v>
      </c>
      <c r="C45" s="90" t="s">
        <v>14</v>
      </c>
      <c r="D45" s="17" t="s">
        <v>171</v>
      </c>
      <c r="E45" s="30">
        <f>E46+E49</f>
        <v>37204976.72</v>
      </c>
      <c r="F45" s="31">
        <f>F46+F49</f>
        <v>15035380.05</v>
      </c>
      <c r="G45" s="67">
        <f t="shared" si="0"/>
        <v>40.4122818384067</v>
      </c>
    </row>
    <row r="46" spans="1:7" s="59" customFormat="1" ht="21" customHeight="1">
      <c r="A46" s="12" t="s">
        <v>2</v>
      </c>
      <c r="B46" s="87" t="s">
        <v>15</v>
      </c>
      <c r="C46" s="90" t="s">
        <v>16</v>
      </c>
      <c r="D46" s="17" t="s">
        <v>171</v>
      </c>
      <c r="E46" s="40">
        <f>E47+E48</f>
        <v>10886000</v>
      </c>
      <c r="F46" s="41">
        <f>F47+F48</f>
        <v>2042519.08</v>
      </c>
      <c r="G46" s="67">
        <f t="shared" si="0"/>
        <v>18.762806173066323</v>
      </c>
    </row>
    <row r="47" spans="1:7" s="59" customFormat="1" ht="45">
      <c r="A47" s="15" t="s">
        <v>2</v>
      </c>
      <c r="B47" s="73" t="s">
        <v>282</v>
      </c>
      <c r="C47" s="91" t="s">
        <v>128</v>
      </c>
      <c r="D47" s="11">
        <v>182</v>
      </c>
      <c r="E47" s="36">
        <v>10886000</v>
      </c>
      <c r="F47" s="37">
        <f>1878688.44+71068.54</f>
        <v>1949756.98</v>
      </c>
      <c r="G47" s="66">
        <f t="shared" si="0"/>
        <v>17.910683262906485</v>
      </c>
    </row>
    <row r="48" spans="1:7" s="59" customFormat="1" ht="45">
      <c r="A48" s="15" t="s">
        <v>2</v>
      </c>
      <c r="B48" s="73" t="s">
        <v>283</v>
      </c>
      <c r="C48" s="91" t="s">
        <v>128</v>
      </c>
      <c r="D48" s="11">
        <v>182</v>
      </c>
      <c r="E48" s="36">
        <v>0</v>
      </c>
      <c r="F48" s="37">
        <f>92122.84+639.26</f>
        <v>92762.09999999999</v>
      </c>
      <c r="G48" s="66" t="s">
        <v>412</v>
      </c>
    </row>
    <row r="49" spans="1:7" s="59" customFormat="1" ht="22.5" customHeight="1">
      <c r="A49" s="12" t="s">
        <v>2</v>
      </c>
      <c r="B49" s="87" t="s">
        <v>17</v>
      </c>
      <c r="C49" s="82" t="s">
        <v>18</v>
      </c>
      <c r="D49" s="17"/>
      <c r="E49" s="40">
        <f>E50+E53</f>
        <v>26318976.72</v>
      </c>
      <c r="F49" s="41">
        <f>F50+F53</f>
        <v>12992860.97</v>
      </c>
      <c r="G49" s="67">
        <f t="shared" si="0"/>
        <v>49.36689259703103</v>
      </c>
    </row>
    <row r="50" spans="1:7" s="59" customFormat="1" ht="30">
      <c r="A50" s="15" t="s">
        <v>2</v>
      </c>
      <c r="B50" s="73" t="s">
        <v>129</v>
      </c>
      <c r="C50" s="89" t="s">
        <v>111</v>
      </c>
      <c r="D50" s="16">
        <v>182</v>
      </c>
      <c r="E50" s="36">
        <f>E51+E52</f>
        <v>17472976.72</v>
      </c>
      <c r="F50" s="37">
        <f>F51+F52</f>
        <v>11256158.83</v>
      </c>
      <c r="G50" s="66">
        <f t="shared" si="0"/>
        <v>64.42038474827201</v>
      </c>
    </row>
    <row r="51" spans="1:7" s="59" customFormat="1" ht="30">
      <c r="A51" s="15" t="s">
        <v>2</v>
      </c>
      <c r="B51" s="73" t="s">
        <v>284</v>
      </c>
      <c r="C51" s="89" t="s">
        <v>111</v>
      </c>
      <c r="D51" s="16">
        <v>182</v>
      </c>
      <c r="E51" s="36">
        <v>17286000</v>
      </c>
      <c r="F51" s="37">
        <f>11059557.14+9275</f>
        <v>11068832.14</v>
      </c>
      <c r="G51" s="66">
        <f t="shared" si="0"/>
        <v>64.0335076940877</v>
      </c>
    </row>
    <row r="52" spans="1:7" s="59" customFormat="1" ht="30">
      <c r="A52" s="15" t="s">
        <v>2</v>
      </c>
      <c r="B52" s="73" t="s">
        <v>285</v>
      </c>
      <c r="C52" s="89" t="s">
        <v>111</v>
      </c>
      <c r="D52" s="16">
        <v>182</v>
      </c>
      <c r="E52" s="36">
        <v>186976.72</v>
      </c>
      <c r="F52" s="37">
        <f>199856.5+778-13307.81</f>
        <v>187326.69</v>
      </c>
      <c r="G52" s="66" t="s">
        <v>412</v>
      </c>
    </row>
    <row r="53" spans="1:7" s="59" customFormat="1" ht="30">
      <c r="A53" s="15" t="s">
        <v>2</v>
      </c>
      <c r="B53" s="73" t="s">
        <v>130</v>
      </c>
      <c r="C53" s="89" t="s">
        <v>112</v>
      </c>
      <c r="D53" s="16">
        <v>182</v>
      </c>
      <c r="E53" s="36">
        <v>8846000</v>
      </c>
      <c r="F53" s="37">
        <f>1597089.04+105637.36-1537.6+35226.33+287.01</f>
        <v>1736702.1400000001</v>
      </c>
      <c r="G53" s="66">
        <f t="shared" si="0"/>
        <v>19.632626497852137</v>
      </c>
    </row>
    <row r="54" spans="1:7" s="59" customFormat="1" ht="21" customHeight="1">
      <c r="A54" s="12" t="s">
        <v>2</v>
      </c>
      <c r="B54" s="87" t="s">
        <v>19</v>
      </c>
      <c r="C54" s="83" t="s">
        <v>20</v>
      </c>
      <c r="D54" s="13" t="s">
        <v>171</v>
      </c>
      <c r="E54" s="30">
        <f>E55+E56</f>
        <v>2691000</v>
      </c>
      <c r="F54" s="31">
        <f>F55+F56</f>
        <v>2283750.58</v>
      </c>
      <c r="G54" s="67">
        <f t="shared" si="0"/>
        <v>84.86624228911185</v>
      </c>
    </row>
    <row r="55" spans="1:7" s="59" customFormat="1" ht="60">
      <c r="A55" s="15" t="s">
        <v>2</v>
      </c>
      <c r="B55" s="73" t="s">
        <v>21</v>
      </c>
      <c r="C55" s="72" t="s">
        <v>22</v>
      </c>
      <c r="D55" s="16">
        <v>182</v>
      </c>
      <c r="E55" s="36">
        <v>2691000</v>
      </c>
      <c r="F55" s="37">
        <f>2274116.86+8211.72</f>
        <v>2282328.58</v>
      </c>
      <c r="G55" s="66">
        <f t="shared" si="0"/>
        <v>84.8133994797473</v>
      </c>
    </row>
    <row r="56" spans="1:7" s="59" customFormat="1" ht="45">
      <c r="A56" s="15" t="s">
        <v>2</v>
      </c>
      <c r="B56" s="73" t="s">
        <v>392</v>
      </c>
      <c r="C56" s="72" t="s">
        <v>393</v>
      </c>
      <c r="D56" s="16" t="s">
        <v>171</v>
      </c>
      <c r="E56" s="36">
        <v>0</v>
      </c>
      <c r="F56" s="37">
        <v>1422</v>
      </c>
      <c r="G56" s="66" t="s">
        <v>412</v>
      </c>
    </row>
    <row r="57" spans="1:7" s="59" customFormat="1" ht="42.75" hidden="1">
      <c r="A57" s="12" t="s">
        <v>2</v>
      </c>
      <c r="B57" s="87" t="s">
        <v>63</v>
      </c>
      <c r="C57" s="83" t="s">
        <v>74</v>
      </c>
      <c r="D57" s="13"/>
      <c r="E57" s="40">
        <f>E59+E58</f>
        <v>0</v>
      </c>
      <c r="F57" s="41">
        <f>F59+F58</f>
        <v>0</v>
      </c>
      <c r="G57" s="67" t="e">
        <f t="shared" si="0"/>
        <v>#DIV/0!</v>
      </c>
    </row>
    <row r="58" spans="1:7" s="59" customFormat="1" ht="30" hidden="1">
      <c r="A58" s="15" t="s">
        <v>2</v>
      </c>
      <c r="B58" s="73" t="s">
        <v>286</v>
      </c>
      <c r="C58" s="89" t="s">
        <v>265</v>
      </c>
      <c r="D58" s="16" t="s">
        <v>171</v>
      </c>
      <c r="E58" s="36">
        <v>0</v>
      </c>
      <c r="F58" s="37">
        <v>0</v>
      </c>
      <c r="G58" s="67" t="e">
        <f t="shared" si="0"/>
        <v>#DIV/0!</v>
      </c>
    </row>
    <row r="59" spans="1:7" s="59" customFormat="1" ht="15.75" hidden="1">
      <c r="A59" s="15" t="s">
        <v>2</v>
      </c>
      <c r="B59" s="73" t="s">
        <v>60</v>
      </c>
      <c r="C59" s="89" t="s">
        <v>75</v>
      </c>
      <c r="D59" s="16"/>
      <c r="E59" s="36">
        <f>E61+E62+E60</f>
        <v>0</v>
      </c>
      <c r="F59" s="37">
        <f>F61+F62+F60</f>
        <v>0</v>
      </c>
      <c r="G59" s="67" t="e">
        <f t="shared" si="0"/>
        <v>#DIV/0!</v>
      </c>
    </row>
    <row r="60" spans="1:7" s="59" customFormat="1" ht="30" hidden="1">
      <c r="A60" s="18" t="s">
        <v>2</v>
      </c>
      <c r="B60" s="70" t="s">
        <v>76</v>
      </c>
      <c r="C60" s="71" t="s">
        <v>114</v>
      </c>
      <c r="D60" s="19"/>
      <c r="E60" s="38">
        <v>0</v>
      </c>
      <c r="F60" s="39">
        <v>0</v>
      </c>
      <c r="G60" s="67" t="e">
        <f t="shared" si="0"/>
        <v>#DIV/0!</v>
      </c>
    </row>
    <row r="61" spans="1:7" s="59" customFormat="1" ht="60" hidden="1">
      <c r="A61" s="18" t="s">
        <v>2</v>
      </c>
      <c r="B61" s="70" t="s">
        <v>77</v>
      </c>
      <c r="C61" s="77" t="s">
        <v>115</v>
      </c>
      <c r="D61" s="19"/>
      <c r="E61" s="38">
        <v>0</v>
      </c>
      <c r="F61" s="39">
        <v>0</v>
      </c>
      <c r="G61" s="67" t="e">
        <f t="shared" si="0"/>
        <v>#DIV/0!</v>
      </c>
    </row>
    <row r="62" spans="1:7" s="59" customFormat="1" ht="30" hidden="1">
      <c r="A62" s="18" t="s">
        <v>2</v>
      </c>
      <c r="B62" s="70" t="s">
        <v>78</v>
      </c>
      <c r="C62" s="71" t="s">
        <v>116</v>
      </c>
      <c r="D62" s="19"/>
      <c r="E62" s="38">
        <v>0</v>
      </c>
      <c r="F62" s="39">
        <v>0</v>
      </c>
      <c r="G62" s="67" t="e">
        <f t="shared" si="0"/>
        <v>#DIV/0!</v>
      </c>
    </row>
    <row r="63" spans="1:7" s="59" customFormat="1" ht="32.25" customHeight="1">
      <c r="A63" s="12" t="s">
        <v>2</v>
      </c>
      <c r="B63" s="82" t="s">
        <v>23</v>
      </c>
      <c r="C63" s="83" t="s">
        <v>24</v>
      </c>
      <c r="D63" s="13" t="s">
        <v>168</v>
      </c>
      <c r="E63" s="30">
        <f>E64+E70+E72</f>
        <v>19401128</v>
      </c>
      <c r="F63" s="31">
        <f>F64+F70+F72</f>
        <v>19418003.68</v>
      </c>
      <c r="G63" s="67" t="s">
        <v>412</v>
      </c>
    </row>
    <row r="64" spans="1:7" s="59" customFormat="1" ht="75">
      <c r="A64" s="15" t="s">
        <v>2</v>
      </c>
      <c r="B64" s="92" t="s">
        <v>79</v>
      </c>
      <c r="C64" s="72" t="s">
        <v>80</v>
      </c>
      <c r="D64" s="16" t="s">
        <v>168</v>
      </c>
      <c r="E64" s="36">
        <f>E65+E67+E68+E69</f>
        <v>17444848</v>
      </c>
      <c r="F64" s="37">
        <f>F65+F67+F68+F69</f>
        <v>17847660.84</v>
      </c>
      <c r="G64" s="66" t="s">
        <v>412</v>
      </c>
    </row>
    <row r="65" spans="1:7" s="59" customFormat="1" ht="60">
      <c r="A65" s="15" t="s">
        <v>2</v>
      </c>
      <c r="B65" s="92" t="s">
        <v>131</v>
      </c>
      <c r="C65" s="72" t="s">
        <v>81</v>
      </c>
      <c r="D65" s="16" t="s">
        <v>168</v>
      </c>
      <c r="E65" s="36">
        <f>E66</f>
        <v>15091848</v>
      </c>
      <c r="F65" s="37">
        <f>F66</f>
        <v>16257529</v>
      </c>
      <c r="G65" s="66" t="s">
        <v>412</v>
      </c>
    </row>
    <row r="66" spans="1:7" s="59" customFormat="1" ht="75">
      <c r="A66" s="18" t="s">
        <v>2</v>
      </c>
      <c r="B66" s="93" t="s">
        <v>132</v>
      </c>
      <c r="C66" s="77" t="s">
        <v>134</v>
      </c>
      <c r="D66" s="19" t="s">
        <v>168</v>
      </c>
      <c r="E66" s="38">
        <v>15091848</v>
      </c>
      <c r="F66" s="39">
        <f>16209690.5+47838.5</f>
        <v>16257529</v>
      </c>
      <c r="G66" s="66" t="s">
        <v>412</v>
      </c>
    </row>
    <row r="67" spans="1:7" s="59" customFormat="1" ht="60">
      <c r="A67" s="15" t="s">
        <v>2</v>
      </c>
      <c r="B67" s="85" t="s">
        <v>133</v>
      </c>
      <c r="C67" s="72" t="s">
        <v>100</v>
      </c>
      <c r="D67" s="16" t="s">
        <v>168</v>
      </c>
      <c r="E67" s="36">
        <v>375170</v>
      </c>
      <c r="F67" s="37">
        <v>225138.78</v>
      </c>
      <c r="G67" s="66">
        <f t="shared" si="0"/>
        <v>60.009803555721405</v>
      </c>
    </row>
    <row r="68" spans="1:7" s="59" customFormat="1" ht="60">
      <c r="A68" s="15" t="s">
        <v>2</v>
      </c>
      <c r="B68" s="85" t="s">
        <v>135</v>
      </c>
      <c r="C68" s="72" t="s">
        <v>101</v>
      </c>
      <c r="D68" s="16" t="s">
        <v>168</v>
      </c>
      <c r="E68" s="42">
        <v>123480</v>
      </c>
      <c r="F68" s="43">
        <v>94203</v>
      </c>
      <c r="G68" s="66">
        <f t="shared" si="0"/>
        <v>76.29008746355686</v>
      </c>
    </row>
    <row r="69" spans="1:7" s="59" customFormat="1" ht="32.25" customHeight="1">
      <c r="A69" s="15" t="s">
        <v>2</v>
      </c>
      <c r="B69" s="85" t="s">
        <v>136</v>
      </c>
      <c r="C69" s="72" t="s">
        <v>102</v>
      </c>
      <c r="D69" s="16" t="s">
        <v>168</v>
      </c>
      <c r="E69" s="42">
        <v>1854350</v>
      </c>
      <c r="F69" s="43">
        <v>1270790.06</v>
      </c>
      <c r="G69" s="66">
        <f t="shared" si="0"/>
        <v>68.53021597864482</v>
      </c>
    </row>
    <row r="70" spans="1:7" s="59" customFormat="1" ht="22.5" customHeight="1">
      <c r="A70" s="21" t="s">
        <v>2</v>
      </c>
      <c r="B70" s="92" t="s">
        <v>82</v>
      </c>
      <c r="C70" s="89" t="s">
        <v>83</v>
      </c>
      <c r="D70" s="16"/>
      <c r="E70" s="42">
        <f>E71</f>
        <v>0</v>
      </c>
      <c r="F70" s="43">
        <f>F71</f>
        <v>12094.7</v>
      </c>
      <c r="G70" s="66" t="s">
        <v>412</v>
      </c>
    </row>
    <row r="71" spans="1:7" s="59" customFormat="1" ht="45">
      <c r="A71" s="22" t="s">
        <v>2</v>
      </c>
      <c r="B71" s="94" t="s">
        <v>137</v>
      </c>
      <c r="C71" s="77" t="s">
        <v>103</v>
      </c>
      <c r="D71" s="19"/>
      <c r="E71" s="44">
        <v>0</v>
      </c>
      <c r="F71" s="45">
        <v>12094.7</v>
      </c>
      <c r="G71" s="66" t="s">
        <v>412</v>
      </c>
    </row>
    <row r="72" spans="1:7" s="59" customFormat="1" ht="75" customHeight="1">
      <c r="A72" s="15" t="s">
        <v>2</v>
      </c>
      <c r="B72" s="85" t="s">
        <v>332</v>
      </c>
      <c r="C72" s="72" t="s">
        <v>333</v>
      </c>
      <c r="D72" s="16" t="s">
        <v>170</v>
      </c>
      <c r="E72" s="42">
        <f>E73</f>
        <v>1956280</v>
      </c>
      <c r="F72" s="43">
        <f>F73</f>
        <v>1558248.1400000001</v>
      </c>
      <c r="G72" s="66">
        <f t="shared" si="0"/>
        <v>79.65363547140491</v>
      </c>
    </row>
    <row r="73" spans="1:7" s="59" customFormat="1" ht="77.25" customHeight="1">
      <c r="A73" s="22" t="s">
        <v>2</v>
      </c>
      <c r="B73" s="70" t="s">
        <v>287</v>
      </c>
      <c r="C73" s="77" t="s">
        <v>288</v>
      </c>
      <c r="D73" s="19" t="s">
        <v>170</v>
      </c>
      <c r="E73" s="44">
        <v>1956280</v>
      </c>
      <c r="F73" s="45">
        <f>1539943.78+18304.36</f>
        <v>1558248.1400000001</v>
      </c>
      <c r="G73" s="66">
        <f t="shared" si="0"/>
        <v>79.65363547140491</v>
      </c>
    </row>
    <row r="74" spans="1:7" s="59" customFormat="1" ht="21" customHeight="1">
      <c r="A74" s="12" t="s">
        <v>2</v>
      </c>
      <c r="B74" s="87" t="s">
        <v>25</v>
      </c>
      <c r="C74" s="83" t="s">
        <v>26</v>
      </c>
      <c r="D74" s="13" t="s">
        <v>169</v>
      </c>
      <c r="E74" s="46">
        <f>E75</f>
        <v>312700</v>
      </c>
      <c r="F74" s="47">
        <f>F75</f>
        <v>22893.62</v>
      </c>
      <c r="G74" s="67">
        <f t="shared" si="0"/>
        <v>7.321272785417332</v>
      </c>
    </row>
    <row r="75" spans="1:7" s="59" customFormat="1" ht="21.75" customHeight="1">
      <c r="A75" s="15" t="s">
        <v>2</v>
      </c>
      <c r="B75" s="73" t="s">
        <v>27</v>
      </c>
      <c r="C75" s="72" t="s">
        <v>28</v>
      </c>
      <c r="D75" s="16" t="s">
        <v>169</v>
      </c>
      <c r="E75" s="48">
        <f>SUM(E76:E80)</f>
        <v>312700</v>
      </c>
      <c r="F75" s="49">
        <f>SUM(F76:F80)</f>
        <v>22893.62</v>
      </c>
      <c r="G75" s="66">
        <f t="shared" si="0"/>
        <v>7.321272785417332</v>
      </c>
    </row>
    <row r="76" spans="1:7" s="59" customFormat="1" ht="33.75" customHeight="1">
      <c r="A76" s="15" t="s">
        <v>2</v>
      </c>
      <c r="B76" s="73" t="s">
        <v>44</v>
      </c>
      <c r="C76" s="72" t="s">
        <v>45</v>
      </c>
      <c r="D76" s="16" t="s">
        <v>169</v>
      </c>
      <c r="E76" s="48">
        <v>86300</v>
      </c>
      <c r="F76" s="49">
        <v>37233.13</v>
      </c>
      <c r="G76" s="66">
        <f t="shared" si="0"/>
        <v>43.14383545770568</v>
      </c>
    </row>
    <row r="77" spans="1:7" s="59" customFormat="1" ht="21.75" customHeight="1" hidden="1">
      <c r="A77" s="15" t="s">
        <v>2</v>
      </c>
      <c r="B77" s="73" t="s">
        <v>46</v>
      </c>
      <c r="C77" s="72" t="s">
        <v>47</v>
      </c>
      <c r="D77" s="16"/>
      <c r="E77" s="48"/>
      <c r="F77" s="49"/>
      <c r="G77" s="66" t="e">
        <f t="shared" si="0"/>
        <v>#DIV/0!</v>
      </c>
    </row>
    <row r="78" spans="1:7" s="59" customFormat="1" ht="21.75" customHeight="1">
      <c r="A78" s="15" t="s">
        <v>2</v>
      </c>
      <c r="B78" s="73" t="s">
        <v>48</v>
      </c>
      <c r="C78" s="72" t="s">
        <v>84</v>
      </c>
      <c r="D78" s="16" t="s">
        <v>169</v>
      </c>
      <c r="E78" s="48">
        <v>168700</v>
      </c>
      <c r="F78" s="49">
        <f>9699.13+189.45-21585.25</f>
        <v>-11696.67</v>
      </c>
      <c r="G78" s="66">
        <f t="shared" si="0"/>
        <v>-6.9334143449911085</v>
      </c>
    </row>
    <row r="79" spans="1:7" s="59" customFormat="1" ht="21.75" customHeight="1">
      <c r="A79" s="15" t="s">
        <v>2</v>
      </c>
      <c r="B79" s="73" t="s">
        <v>160</v>
      </c>
      <c r="C79" s="72" t="s">
        <v>161</v>
      </c>
      <c r="D79" s="16" t="s">
        <v>169</v>
      </c>
      <c r="E79" s="48">
        <v>57700</v>
      </c>
      <c r="F79" s="49">
        <v>-2642.84</v>
      </c>
      <c r="G79" s="66">
        <f aca="true" t="shared" si="1" ref="G79:G162">F79/E79*100</f>
        <v>-4.580311958405546</v>
      </c>
    </row>
    <row r="80" spans="1:7" s="59" customFormat="1" ht="30" hidden="1">
      <c r="A80" s="15" t="s">
        <v>2</v>
      </c>
      <c r="B80" s="73" t="s">
        <v>166</v>
      </c>
      <c r="C80" s="72" t="s">
        <v>162</v>
      </c>
      <c r="D80" s="16" t="s">
        <v>169</v>
      </c>
      <c r="E80" s="48"/>
      <c r="F80" s="49"/>
      <c r="G80" s="67" t="e">
        <f t="shared" si="1"/>
        <v>#DIV/0!</v>
      </c>
    </row>
    <row r="81" spans="1:7" s="59" customFormat="1" ht="28.5">
      <c r="A81" s="12" t="s">
        <v>2</v>
      </c>
      <c r="B81" s="87" t="s">
        <v>29</v>
      </c>
      <c r="C81" s="83" t="s">
        <v>85</v>
      </c>
      <c r="D81" s="13"/>
      <c r="E81" s="46">
        <f>E82+E85+E84</f>
        <v>1911865.08</v>
      </c>
      <c r="F81" s="47">
        <f>F82+F85+F84</f>
        <v>690184.2199999999</v>
      </c>
      <c r="G81" s="67">
        <f t="shared" si="1"/>
        <v>36.10004844065669</v>
      </c>
    </row>
    <row r="82" spans="1:7" s="59" customFormat="1" ht="30">
      <c r="A82" s="15" t="s">
        <v>2</v>
      </c>
      <c r="B82" s="73" t="s">
        <v>138</v>
      </c>
      <c r="C82" s="72" t="s">
        <v>158</v>
      </c>
      <c r="D82" s="16"/>
      <c r="E82" s="48">
        <f>E83</f>
        <v>59708</v>
      </c>
      <c r="F82" s="49">
        <f>F83</f>
        <v>19660.5</v>
      </c>
      <c r="G82" s="66">
        <f t="shared" si="1"/>
        <v>32.92774837542708</v>
      </c>
    </row>
    <row r="83" spans="1:7" s="59" customFormat="1" ht="18" customHeight="1">
      <c r="A83" s="18" t="s">
        <v>2</v>
      </c>
      <c r="B83" s="70" t="s">
        <v>138</v>
      </c>
      <c r="C83" s="74" t="s">
        <v>159</v>
      </c>
      <c r="D83" s="19" t="s">
        <v>249</v>
      </c>
      <c r="E83" s="50">
        <v>59708</v>
      </c>
      <c r="F83" s="51">
        <v>19660.5</v>
      </c>
      <c r="G83" s="66">
        <f t="shared" si="1"/>
        <v>32.92774837542708</v>
      </c>
    </row>
    <row r="84" spans="1:7" s="59" customFormat="1" ht="30.75" customHeight="1">
      <c r="A84" s="15" t="s">
        <v>2</v>
      </c>
      <c r="B84" s="73" t="s">
        <v>139</v>
      </c>
      <c r="C84" s="72" t="s">
        <v>104</v>
      </c>
      <c r="D84" s="16" t="s">
        <v>170</v>
      </c>
      <c r="E84" s="48">
        <v>58354.78</v>
      </c>
      <c r="F84" s="49">
        <f>34815.34+5858.54+6488.44</f>
        <v>47162.32</v>
      </c>
      <c r="G84" s="66">
        <f t="shared" si="1"/>
        <v>80.81997738659969</v>
      </c>
    </row>
    <row r="85" spans="1:7" s="59" customFormat="1" ht="18.75" customHeight="1">
      <c r="A85" s="26" t="s">
        <v>2</v>
      </c>
      <c r="B85" s="73" t="s">
        <v>140</v>
      </c>
      <c r="C85" s="72" t="s">
        <v>334</v>
      </c>
      <c r="D85" s="27"/>
      <c r="E85" s="49">
        <f>E86+E87+E88+E89+E90+E91+E92+E93</f>
        <v>1793802.3</v>
      </c>
      <c r="F85" s="49">
        <f>F86+F87+F88+F89+F90+F91+F92+F93</f>
        <v>623361.3999999999</v>
      </c>
      <c r="G85" s="66">
        <f t="shared" si="1"/>
        <v>34.75084182911349</v>
      </c>
    </row>
    <row r="86" spans="1:7" s="59" customFormat="1" ht="17.25" customHeight="1" hidden="1">
      <c r="A86" s="28" t="s">
        <v>2</v>
      </c>
      <c r="B86" s="70" t="s">
        <v>156</v>
      </c>
      <c r="C86" s="74" t="s">
        <v>165</v>
      </c>
      <c r="D86" s="63" t="s">
        <v>170</v>
      </c>
      <c r="E86" s="51"/>
      <c r="F86" s="51"/>
      <c r="G86" s="66" t="e">
        <f t="shared" si="1"/>
        <v>#DIV/0!</v>
      </c>
    </row>
    <row r="87" spans="1:7" s="59" customFormat="1" ht="17.25" customHeight="1">
      <c r="A87" s="28" t="s">
        <v>2</v>
      </c>
      <c r="B87" s="70" t="s">
        <v>156</v>
      </c>
      <c r="C87" s="74" t="s">
        <v>157</v>
      </c>
      <c r="D87" s="63" t="s">
        <v>170</v>
      </c>
      <c r="E87" s="68">
        <v>259315</v>
      </c>
      <c r="F87" s="51">
        <f>64828.75+64828.75</f>
        <v>129657.5</v>
      </c>
      <c r="G87" s="66">
        <f t="shared" si="1"/>
        <v>50</v>
      </c>
    </row>
    <row r="88" spans="1:7" s="59" customFormat="1" ht="17.25" customHeight="1">
      <c r="A88" s="28" t="s">
        <v>2</v>
      </c>
      <c r="B88" s="70" t="s">
        <v>140</v>
      </c>
      <c r="C88" s="74" t="s">
        <v>266</v>
      </c>
      <c r="D88" s="63" t="s">
        <v>170</v>
      </c>
      <c r="E88" s="68">
        <v>143647.72</v>
      </c>
      <c r="F88" s="51">
        <v>5000</v>
      </c>
      <c r="G88" s="66">
        <f t="shared" si="1"/>
        <v>3.480737459668695</v>
      </c>
    </row>
    <row r="89" spans="1:7" s="59" customFormat="1" ht="17.25" customHeight="1">
      <c r="A89" s="28" t="s">
        <v>2</v>
      </c>
      <c r="B89" s="70" t="s">
        <v>156</v>
      </c>
      <c r="C89" s="74" t="s">
        <v>194</v>
      </c>
      <c r="D89" s="63" t="s">
        <v>170</v>
      </c>
      <c r="E89" s="68">
        <v>146409.2</v>
      </c>
      <c r="F89" s="51">
        <f>58000+19000+10000</f>
        <v>87000</v>
      </c>
      <c r="G89" s="66">
        <f t="shared" si="1"/>
        <v>59.422495307671916</v>
      </c>
    </row>
    <row r="90" spans="1:7" s="59" customFormat="1" ht="17.25" customHeight="1" hidden="1">
      <c r="A90" s="28" t="s">
        <v>2</v>
      </c>
      <c r="B90" s="70" t="s">
        <v>156</v>
      </c>
      <c r="C90" s="74" t="s">
        <v>195</v>
      </c>
      <c r="D90" s="63" t="s">
        <v>170</v>
      </c>
      <c r="E90" s="51"/>
      <c r="F90" s="51"/>
      <c r="G90" s="66" t="e">
        <f t="shared" si="1"/>
        <v>#DIV/0!</v>
      </c>
    </row>
    <row r="91" spans="1:7" s="59" customFormat="1" ht="17.25" customHeight="1">
      <c r="A91" s="28" t="s">
        <v>2</v>
      </c>
      <c r="B91" s="70" t="s">
        <v>156</v>
      </c>
      <c r="C91" s="74" t="s">
        <v>267</v>
      </c>
      <c r="D91" s="63" t="s">
        <v>170</v>
      </c>
      <c r="E91" s="51">
        <v>1159024.33</v>
      </c>
      <c r="F91" s="51">
        <f>268542.55+7386.06+2757.82+79.6+1792.12</f>
        <v>280558.14999999997</v>
      </c>
      <c r="G91" s="66">
        <f t="shared" si="1"/>
        <v>24.206407297765693</v>
      </c>
    </row>
    <row r="92" spans="1:7" s="59" customFormat="1" ht="17.25" customHeight="1">
      <c r="A92" s="28" t="s">
        <v>2</v>
      </c>
      <c r="B92" s="70" t="s">
        <v>156</v>
      </c>
      <c r="C92" s="74" t="s">
        <v>267</v>
      </c>
      <c r="D92" s="63" t="s">
        <v>178</v>
      </c>
      <c r="E92" s="51">
        <v>85406.05</v>
      </c>
      <c r="F92" s="51">
        <f>6935.05+78471</f>
        <v>85406.05</v>
      </c>
      <c r="G92" s="66">
        <f t="shared" si="1"/>
        <v>100</v>
      </c>
    </row>
    <row r="93" spans="1:7" s="59" customFormat="1" ht="17.25" customHeight="1">
      <c r="A93" s="28" t="s">
        <v>2</v>
      </c>
      <c r="B93" s="70" t="s">
        <v>156</v>
      </c>
      <c r="C93" s="74" t="s">
        <v>267</v>
      </c>
      <c r="D93" s="63" t="s">
        <v>168</v>
      </c>
      <c r="E93" s="51">
        <v>0</v>
      </c>
      <c r="F93" s="51">
        <v>35739.7</v>
      </c>
      <c r="G93" s="66" t="s">
        <v>412</v>
      </c>
    </row>
    <row r="94" spans="1:7" s="59" customFormat="1" ht="28.5">
      <c r="A94" s="12" t="s">
        <v>2</v>
      </c>
      <c r="B94" s="87" t="s">
        <v>30</v>
      </c>
      <c r="C94" s="83" t="s">
        <v>31</v>
      </c>
      <c r="D94" s="13"/>
      <c r="E94" s="46">
        <f>E95+E97+E101</f>
        <v>25448180</v>
      </c>
      <c r="F94" s="47">
        <f>F95+F97+F101</f>
        <v>11629104.25</v>
      </c>
      <c r="G94" s="67">
        <f t="shared" si="1"/>
        <v>45.69719425907864</v>
      </c>
    </row>
    <row r="95" spans="1:7" s="59" customFormat="1" ht="75" hidden="1">
      <c r="A95" s="15" t="s">
        <v>2</v>
      </c>
      <c r="B95" s="73" t="s">
        <v>86</v>
      </c>
      <c r="C95" s="72" t="s">
        <v>87</v>
      </c>
      <c r="D95" s="16"/>
      <c r="E95" s="48">
        <f>E96</f>
        <v>0</v>
      </c>
      <c r="F95" s="49">
        <f>F96</f>
        <v>0</v>
      </c>
      <c r="G95" s="67" t="e">
        <f t="shared" si="1"/>
        <v>#DIV/0!</v>
      </c>
    </row>
    <row r="96" spans="1:7" s="59" customFormat="1" ht="90" hidden="1">
      <c r="A96" s="18" t="s">
        <v>2</v>
      </c>
      <c r="B96" s="70" t="s">
        <v>141</v>
      </c>
      <c r="C96" s="77" t="s">
        <v>105</v>
      </c>
      <c r="D96" s="19" t="s">
        <v>168</v>
      </c>
      <c r="E96" s="50">
        <v>0</v>
      </c>
      <c r="F96" s="51">
        <v>0</v>
      </c>
      <c r="G96" s="67" t="e">
        <f t="shared" si="1"/>
        <v>#DIV/0!</v>
      </c>
    </row>
    <row r="97" spans="1:7" s="59" customFormat="1" ht="30">
      <c r="A97" s="15" t="s">
        <v>2</v>
      </c>
      <c r="B97" s="73" t="s">
        <v>203</v>
      </c>
      <c r="C97" s="72" t="s">
        <v>88</v>
      </c>
      <c r="D97" s="16"/>
      <c r="E97" s="48">
        <f>E98+E99+E100</f>
        <v>9807180</v>
      </c>
      <c r="F97" s="49">
        <f>F98+F99+F100</f>
        <v>10160056.16</v>
      </c>
      <c r="G97" s="66" t="s">
        <v>412</v>
      </c>
    </row>
    <row r="98" spans="1:7" s="59" customFormat="1" ht="45">
      <c r="A98" s="18" t="s">
        <v>2</v>
      </c>
      <c r="B98" s="70" t="s">
        <v>204</v>
      </c>
      <c r="C98" s="77" t="s">
        <v>106</v>
      </c>
      <c r="D98" s="19" t="s">
        <v>168</v>
      </c>
      <c r="E98" s="50">
        <v>8117800</v>
      </c>
      <c r="F98" s="51">
        <f>3877150.88+328800</f>
        <v>4205950.88</v>
      </c>
      <c r="G98" s="66">
        <f t="shared" si="1"/>
        <v>51.811462218827764</v>
      </c>
    </row>
    <row r="99" spans="1:7" s="59" customFormat="1" ht="45">
      <c r="A99" s="15" t="s">
        <v>2</v>
      </c>
      <c r="B99" s="70" t="s">
        <v>205</v>
      </c>
      <c r="C99" s="77" t="s">
        <v>107</v>
      </c>
      <c r="D99" s="19" t="s">
        <v>168</v>
      </c>
      <c r="E99" s="50">
        <v>113600</v>
      </c>
      <c r="F99" s="51">
        <f>2274823.05+64751.1+1315200</f>
        <v>3654774.15</v>
      </c>
      <c r="G99" s="66" t="s">
        <v>412</v>
      </c>
    </row>
    <row r="100" spans="1:7" s="59" customFormat="1" ht="75" customHeight="1">
      <c r="A100" s="15" t="s">
        <v>2</v>
      </c>
      <c r="B100" s="70" t="s">
        <v>202</v>
      </c>
      <c r="C100" s="77" t="s">
        <v>127</v>
      </c>
      <c r="D100" s="19" t="s">
        <v>168</v>
      </c>
      <c r="E100" s="50">
        <v>1575780</v>
      </c>
      <c r="F100" s="51">
        <v>2299331.13</v>
      </c>
      <c r="G100" s="66" t="s">
        <v>412</v>
      </c>
    </row>
    <row r="101" spans="1:7" s="59" customFormat="1" ht="30" customHeight="1">
      <c r="A101" s="15" t="s">
        <v>2</v>
      </c>
      <c r="B101" s="73" t="s">
        <v>196</v>
      </c>
      <c r="C101" s="72" t="s">
        <v>197</v>
      </c>
      <c r="D101" s="19" t="s">
        <v>168</v>
      </c>
      <c r="E101" s="48">
        <f>E102</f>
        <v>15641000</v>
      </c>
      <c r="F101" s="49">
        <f>F102</f>
        <v>1469048.09</v>
      </c>
      <c r="G101" s="66">
        <f t="shared" si="1"/>
        <v>9.392290070967329</v>
      </c>
    </row>
    <row r="102" spans="1:7" s="59" customFormat="1" ht="45">
      <c r="A102" s="15" t="s">
        <v>2</v>
      </c>
      <c r="B102" s="70" t="s">
        <v>198</v>
      </c>
      <c r="C102" s="77" t="s">
        <v>199</v>
      </c>
      <c r="D102" s="19" t="s">
        <v>168</v>
      </c>
      <c r="E102" s="50">
        <v>15641000</v>
      </c>
      <c r="F102" s="51">
        <v>1469048.09</v>
      </c>
      <c r="G102" s="66">
        <f t="shared" si="1"/>
        <v>9.392290070967329</v>
      </c>
    </row>
    <row r="103" spans="1:7" s="59" customFormat="1" ht="28.5" hidden="1">
      <c r="A103" s="12" t="s">
        <v>2</v>
      </c>
      <c r="B103" s="87" t="s">
        <v>32</v>
      </c>
      <c r="C103" s="83" t="s">
        <v>33</v>
      </c>
      <c r="D103" s="13"/>
      <c r="E103" s="46">
        <f>E104</f>
        <v>0</v>
      </c>
      <c r="F103" s="47">
        <f>F104</f>
        <v>0</v>
      </c>
      <c r="G103" s="67" t="e">
        <f t="shared" si="1"/>
        <v>#DIV/0!</v>
      </c>
    </row>
    <row r="104" spans="1:7" s="59" customFormat="1" ht="45" hidden="1">
      <c r="A104" s="15" t="s">
        <v>2</v>
      </c>
      <c r="B104" s="73" t="s">
        <v>34</v>
      </c>
      <c r="C104" s="77" t="s">
        <v>117</v>
      </c>
      <c r="D104" s="19"/>
      <c r="E104" s="50">
        <v>0</v>
      </c>
      <c r="F104" s="51">
        <v>0</v>
      </c>
      <c r="G104" s="67" t="e">
        <f t="shared" si="1"/>
        <v>#DIV/0!</v>
      </c>
    </row>
    <row r="105" spans="1:7" s="59" customFormat="1" ht="21" customHeight="1">
      <c r="A105" s="12" t="s">
        <v>2</v>
      </c>
      <c r="B105" s="82" t="s">
        <v>35</v>
      </c>
      <c r="C105" s="83" t="s">
        <v>36</v>
      </c>
      <c r="D105" s="13"/>
      <c r="E105" s="47">
        <f>E106+E142+E156+E157+E160+E140+E141</f>
        <v>2276797.65</v>
      </c>
      <c r="F105" s="47">
        <f>F106+F142+F156+F157+F160+F140+F141</f>
        <v>2544413.3000000003</v>
      </c>
      <c r="G105" s="67" t="s">
        <v>412</v>
      </c>
    </row>
    <row r="106" spans="1:7" s="59" customFormat="1" ht="31.5" customHeight="1">
      <c r="A106" s="15" t="s">
        <v>2</v>
      </c>
      <c r="B106" s="75" t="s">
        <v>289</v>
      </c>
      <c r="C106" s="72" t="s">
        <v>290</v>
      </c>
      <c r="D106" s="16" t="s">
        <v>291</v>
      </c>
      <c r="E106" s="48">
        <f>E107+E111+E116+E118+E123+E130+E133+E134+E127+E129+E125+E114+E126+E131+E132+E122+E108+E109+E119+E120+E128+E112+E110+E115+E121+E117+E113+E124</f>
        <v>420082.68</v>
      </c>
      <c r="F106" s="49">
        <f>F107+F111+F116+F118+F123+F130+F133+F134+F127+F129+F125+F114+F126+F131+F132+F122+F108+F109+F119+F120+F128+F112+F110+F115+F121+F117+F113+F124</f>
        <v>602104.31</v>
      </c>
      <c r="G106" s="66" t="s">
        <v>412</v>
      </c>
    </row>
    <row r="107" spans="1:7" s="59" customFormat="1" ht="90.75" customHeight="1">
      <c r="A107" s="15" t="s">
        <v>2</v>
      </c>
      <c r="B107" s="76" t="s">
        <v>335</v>
      </c>
      <c r="C107" s="95" t="s">
        <v>336</v>
      </c>
      <c r="D107" s="16" t="s">
        <v>291</v>
      </c>
      <c r="E107" s="48">
        <v>79520</v>
      </c>
      <c r="F107" s="49">
        <v>2500</v>
      </c>
      <c r="G107" s="66">
        <f t="shared" si="1"/>
        <v>3.1438631790744465</v>
      </c>
    </row>
    <row r="108" spans="1:7" s="59" customFormat="1" ht="103.5" customHeight="1">
      <c r="A108" s="15" t="s">
        <v>2</v>
      </c>
      <c r="B108" s="76" t="s">
        <v>337</v>
      </c>
      <c r="C108" s="95" t="s">
        <v>338</v>
      </c>
      <c r="D108" s="16" t="s">
        <v>291</v>
      </c>
      <c r="E108" s="48">
        <v>0</v>
      </c>
      <c r="F108" s="49">
        <v>63500</v>
      </c>
      <c r="G108" s="66" t="s">
        <v>412</v>
      </c>
    </row>
    <row r="109" spans="1:7" s="59" customFormat="1" ht="75.75" customHeight="1">
      <c r="A109" s="15" t="s">
        <v>2</v>
      </c>
      <c r="B109" s="76" t="s">
        <v>339</v>
      </c>
      <c r="C109" s="95" t="s">
        <v>340</v>
      </c>
      <c r="D109" s="16" t="s">
        <v>291</v>
      </c>
      <c r="E109" s="48">
        <v>0</v>
      </c>
      <c r="F109" s="49">
        <v>25500</v>
      </c>
      <c r="G109" s="66" t="s">
        <v>412</v>
      </c>
    </row>
    <row r="110" spans="1:7" s="59" customFormat="1" ht="105" customHeight="1">
      <c r="A110" s="15" t="s">
        <v>2</v>
      </c>
      <c r="B110" s="76" t="s">
        <v>394</v>
      </c>
      <c r="C110" s="95" t="s">
        <v>395</v>
      </c>
      <c r="D110" s="16" t="s">
        <v>302</v>
      </c>
      <c r="E110" s="48">
        <v>102.68</v>
      </c>
      <c r="F110" s="49">
        <v>422.51</v>
      </c>
      <c r="G110" s="66" t="s">
        <v>412</v>
      </c>
    </row>
    <row r="111" spans="1:7" s="59" customFormat="1" ht="90" customHeight="1">
      <c r="A111" s="15" t="s">
        <v>2</v>
      </c>
      <c r="B111" s="76" t="s">
        <v>292</v>
      </c>
      <c r="C111" s="95" t="s">
        <v>293</v>
      </c>
      <c r="D111" s="16" t="s">
        <v>291</v>
      </c>
      <c r="E111" s="48">
        <v>4260</v>
      </c>
      <c r="F111" s="49">
        <v>0</v>
      </c>
      <c r="G111" s="66">
        <f t="shared" si="1"/>
        <v>0</v>
      </c>
    </row>
    <row r="112" spans="1:7" s="59" customFormat="1" ht="91.5" customHeight="1">
      <c r="A112" s="15" t="s">
        <v>2</v>
      </c>
      <c r="B112" s="76" t="s">
        <v>396</v>
      </c>
      <c r="C112" s="95" t="s">
        <v>397</v>
      </c>
      <c r="D112" s="16" t="s">
        <v>291</v>
      </c>
      <c r="E112" s="48">
        <v>0</v>
      </c>
      <c r="F112" s="49">
        <v>1050</v>
      </c>
      <c r="G112" s="66" t="s">
        <v>412</v>
      </c>
    </row>
    <row r="113" spans="1:7" s="59" customFormat="1" ht="93" customHeight="1" hidden="1">
      <c r="A113" s="15" t="s">
        <v>2</v>
      </c>
      <c r="B113" s="76" t="s">
        <v>396</v>
      </c>
      <c r="C113" s="95" t="s">
        <v>397</v>
      </c>
      <c r="D113" s="16" t="s">
        <v>302</v>
      </c>
      <c r="E113" s="48">
        <v>0</v>
      </c>
      <c r="F113" s="49">
        <v>0</v>
      </c>
      <c r="G113" s="66" t="s">
        <v>412</v>
      </c>
    </row>
    <row r="114" spans="1:7" s="59" customFormat="1" ht="91.5" customHeight="1">
      <c r="A114" s="15" t="s">
        <v>2</v>
      </c>
      <c r="B114" s="76" t="s">
        <v>341</v>
      </c>
      <c r="C114" s="95" t="s">
        <v>342</v>
      </c>
      <c r="D114" s="16" t="s">
        <v>302</v>
      </c>
      <c r="E114" s="48">
        <v>2500</v>
      </c>
      <c r="F114" s="49">
        <v>2500</v>
      </c>
      <c r="G114" s="66">
        <f t="shared" si="1"/>
        <v>100</v>
      </c>
    </row>
    <row r="115" spans="1:7" s="59" customFormat="1" ht="61.5" customHeight="1">
      <c r="A115" s="15" t="s">
        <v>2</v>
      </c>
      <c r="B115" s="76" t="s">
        <v>398</v>
      </c>
      <c r="C115" s="95" t="s">
        <v>399</v>
      </c>
      <c r="D115" s="16" t="s">
        <v>168</v>
      </c>
      <c r="E115" s="48">
        <v>0</v>
      </c>
      <c r="F115" s="49">
        <v>10000</v>
      </c>
      <c r="G115" s="66" t="s">
        <v>412</v>
      </c>
    </row>
    <row r="116" spans="1:7" s="59" customFormat="1" ht="77.25" customHeight="1">
      <c r="A116" s="15" t="s">
        <v>2</v>
      </c>
      <c r="B116" s="76" t="s">
        <v>294</v>
      </c>
      <c r="C116" s="95" t="s">
        <v>295</v>
      </c>
      <c r="D116" s="16" t="s">
        <v>291</v>
      </c>
      <c r="E116" s="48">
        <v>460</v>
      </c>
      <c r="F116" s="49">
        <v>0</v>
      </c>
      <c r="G116" s="66">
        <f t="shared" si="1"/>
        <v>0</v>
      </c>
    </row>
    <row r="117" spans="1:7" s="59" customFormat="1" ht="75" customHeight="1">
      <c r="A117" s="15" t="s">
        <v>2</v>
      </c>
      <c r="B117" s="76" t="s">
        <v>414</v>
      </c>
      <c r="C117" s="95" t="s">
        <v>295</v>
      </c>
      <c r="D117" s="16" t="s">
        <v>291</v>
      </c>
      <c r="E117" s="48">
        <v>0</v>
      </c>
      <c r="F117" s="49">
        <v>5000</v>
      </c>
      <c r="G117" s="66" t="s">
        <v>412</v>
      </c>
    </row>
    <row r="118" spans="1:7" s="59" customFormat="1" ht="76.5" customHeight="1">
      <c r="A118" s="15" t="s">
        <v>2</v>
      </c>
      <c r="B118" s="76" t="s">
        <v>415</v>
      </c>
      <c r="C118" s="95" t="s">
        <v>343</v>
      </c>
      <c r="D118" s="16" t="s">
        <v>291</v>
      </c>
      <c r="E118" s="48">
        <v>93490</v>
      </c>
      <c r="F118" s="49">
        <v>15000</v>
      </c>
      <c r="G118" s="66">
        <f t="shared" si="1"/>
        <v>16.044496737618996</v>
      </c>
    </row>
    <row r="119" spans="1:7" s="59" customFormat="1" ht="90.75" customHeight="1">
      <c r="A119" s="15" t="s">
        <v>2</v>
      </c>
      <c r="B119" s="76" t="s">
        <v>344</v>
      </c>
      <c r="C119" s="95" t="s">
        <v>345</v>
      </c>
      <c r="D119" s="16" t="s">
        <v>291</v>
      </c>
      <c r="E119" s="48">
        <v>0</v>
      </c>
      <c r="F119" s="49">
        <v>15000</v>
      </c>
      <c r="G119" s="66" t="s">
        <v>412</v>
      </c>
    </row>
    <row r="120" spans="1:7" s="59" customFormat="1" ht="105.75" customHeight="1">
      <c r="A120" s="15" t="s">
        <v>2</v>
      </c>
      <c r="B120" s="76" t="s">
        <v>400</v>
      </c>
      <c r="C120" s="95" t="s">
        <v>346</v>
      </c>
      <c r="D120" s="16" t="s">
        <v>291</v>
      </c>
      <c r="E120" s="48">
        <v>0</v>
      </c>
      <c r="F120" s="49">
        <v>1000</v>
      </c>
      <c r="G120" s="66" t="s">
        <v>412</v>
      </c>
    </row>
    <row r="121" spans="1:7" s="59" customFormat="1" ht="76.5" customHeight="1">
      <c r="A121" s="15" t="s">
        <v>2</v>
      </c>
      <c r="B121" s="76" t="s">
        <v>401</v>
      </c>
      <c r="C121" s="95" t="s">
        <v>402</v>
      </c>
      <c r="D121" s="16" t="s">
        <v>168</v>
      </c>
      <c r="E121" s="48">
        <v>0</v>
      </c>
      <c r="F121" s="49">
        <v>200000</v>
      </c>
      <c r="G121" s="66" t="s">
        <v>412</v>
      </c>
    </row>
    <row r="122" spans="1:7" s="59" customFormat="1" ht="75" customHeight="1">
      <c r="A122" s="15" t="s">
        <v>2</v>
      </c>
      <c r="B122" s="76" t="s">
        <v>347</v>
      </c>
      <c r="C122" s="95" t="s">
        <v>348</v>
      </c>
      <c r="D122" s="16" t="s">
        <v>291</v>
      </c>
      <c r="E122" s="48">
        <v>0</v>
      </c>
      <c r="F122" s="49">
        <v>1000</v>
      </c>
      <c r="G122" s="66" t="s">
        <v>412</v>
      </c>
    </row>
    <row r="123" spans="1:7" s="59" customFormat="1" ht="90.75" customHeight="1">
      <c r="A123" s="15" t="s">
        <v>2</v>
      </c>
      <c r="B123" s="76" t="s">
        <v>416</v>
      </c>
      <c r="C123" s="95" t="s">
        <v>296</v>
      </c>
      <c r="D123" s="16" t="s">
        <v>291</v>
      </c>
      <c r="E123" s="48">
        <v>30110</v>
      </c>
      <c r="F123" s="49">
        <v>14100</v>
      </c>
      <c r="G123" s="66">
        <f t="shared" si="1"/>
        <v>46.82829624709399</v>
      </c>
    </row>
    <row r="124" spans="1:7" s="59" customFormat="1" ht="105" customHeight="1">
      <c r="A124" s="15" t="s">
        <v>2</v>
      </c>
      <c r="B124" s="76" t="s">
        <v>417</v>
      </c>
      <c r="C124" s="95" t="s">
        <v>413</v>
      </c>
      <c r="D124" s="16" t="s">
        <v>291</v>
      </c>
      <c r="E124" s="48">
        <v>0</v>
      </c>
      <c r="F124" s="49">
        <v>1500</v>
      </c>
      <c r="G124" s="66" t="s">
        <v>412</v>
      </c>
    </row>
    <row r="125" spans="1:7" s="59" customFormat="1" ht="104.25" customHeight="1">
      <c r="A125" s="15" t="s">
        <v>2</v>
      </c>
      <c r="B125" s="76" t="s">
        <v>418</v>
      </c>
      <c r="C125" s="95" t="s">
        <v>297</v>
      </c>
      <c r="D125" s="16" t="s">
        <v>291</v>
      </c>
      <c r="E125" s="48">
        <v>0</v>
      </c>
      <c r="F125" s="49">
        <v>20000</v>
      </c>
      <c r="G125" s="66" t="s">
        <v>412</v>
      </c>
    </row>
    <row r="126" spans="1:7" s="59" customFormat="1" ht="121.5" customHeight="1">
      <c r="A126" s="15" t="s">
        <v>2</v>
      </c>
      <c r="B126" s="76" t="s">
        <v>419</v>
      </c>
      <c r="C126" s="95" t="s">
        <v>349</v>
      </c>
      <c r="D126" s="16" t="s">
        <v>291</v>
      </c>
      <c r="E126" s="48">
        <v>0</v>
      </c>
      <c r="F126" s="49">
        <v>1250</v>
      </c>
      <c r="G126" s="66" t="s">
        <v>412</v>
      </c>
    </row>
    <row r="127" spans="1:7" s="59" customFormat="1" ht="133.5" customHeight="1">
      <c r="A127" s="15" t="s">
        <v>2</v>
      </c>
      <c r="B127" s="76" t="s">
        <v>420</v>
      </c>
      <c r="C127" s="95" t="s">
        <v>298</v>
      </c>
      <c r="D127" s="16" t="s">
        <v>291</v>
      </c>
      <c r="E127" s="48">
        <v>4790</v>
      </c>
      <c r="F127" s="49">
        <v>600</v>
      </c>
      <c r="G127" s="66">
        <f t="shared" si="1"/>
        <v>12.526096033402922</v>
      </c>
    </row>
    <row r="128" spans="1:7" s="59" customFormat="1" ht="181.5" customHeight="1">
      <c r="A128" s="15" t="s">
        <v>2</v>
      </c>
      <c r="B128" s="76" t="s">
        <v>421</v>
      </c>
      <c r="C128" s="95" t="s">
        <v>403</v>
      </c>
      <c r="D128" s="16" t="s">
        <v>291</v>
      </c>
      <c r="E128" s="48">
        <v>0</v>
      </c>
      <c r="F128" s="49">
        <v>5000</v>
      </c>
      <c r="G128" s="66" t="s">
        <v>412</v>
      </c>
    </row>
    <row r="129" spans="1:7" s="59" customFormat="1" ht="105" customHeight="1">
      <c r="A129" s="15" t="s">
        <v>2</v>
      </c>
      <c r="B129" s="76" t="s">
        <v>422</v>
      </c>
      <c r="C129" s="95" t="s">
        <v>350</v>
      </c>
      <c r="D129" s="16" t="s">
        <v>291</v>
      </c>
      <c r="E129" s="48">
        <v>0</v>
      </c>
      <c r="F129" s="49">
        <v>1500</v>
      </c>
      <c r="G129" s="66" t="s">
        <v>412</v>
      </c>
    </row>
    <row r="130" spans="1:7" s="59" customFormat="1" ht="120" customHeight="1">
      <c r="A130" s="15" t="s">
        <v>2</v>
      </c>
      <c r="B130" s="76" t="s">
        <v>423</v>
      </c>
      <c r="C130" s="95" t="s">
        <v>351</v>
      </c>
      <c r="D130" s="16" t="s">
        <v>291</v>
      </c>
      <c r="E130" s="48">
        <v>3100</v>
      </c>
      <c r="F130" s="49">
        <v>3000</v>
      </c>
      <c r="G130" s="66">
        <f t="shared" si="1"/>
        <v>96.7741935483871</v>
      </c>
    </row>
    <row r="131" spans="1:7" s="59" customFormat="1" ht="136.5" customHeight="1">
      <c r="A131" s="15" t="s">
        <v>2</v>
      </c>
      <c r="B131" s="76" t="s">
        <v>424</v>
      </c>
      <c r="C131" s="95" t="s">
        <v>352</v>
      </c>
      <c r="D131" s="16" t="s">
        <v>291</v>
      </c>
      <c r="E131" s="48">
        <v>0</v>
      </c>
      <c r="F131" s="49">
        <v>500</v>
      </c>
      <c r="G131" s="66" t="s">
        <v>412</v>
      </c>
    </row>
    <row r="132" spans="1:7" s="59" customFormat="1" ht="121.5" customHeight="1">
      <c r="A132" s="15" t="s">
        <v>2</v>
      </c>
      <c r="B132" s="76" t="s">
        <v>425</v>
      </c>
      <c r="C132" s="95" t="s">
        <v>353</v>
      </c>
      <c r="D132" s="16" t="s">
        <v>291</v>
      </c>
      <c r="E132" s="48">
        <v>0</v>
      </c>
      <c r="F132" s="49">
        <v>75000</v>
      </c>
      <c r="G132" s="66" t="s">
        <v>412</v>
      </c>
    </row>
    <row r="133" spans="1:7" s="59" customFormat="1" ht="152.25" customHeight="1">
      <c r="A133" s="15" t="s">
        <v>2</v>
      </c>
      <c r="B133" s="76" t="s">
        <v>426</v>
      </c>
      <c r="C133" s="95" t="s">
        <v>299</v>
      </c>
      <c r="D133" s="16" t="s">
        <v>291</v>
      </c>
      <c r="E133" s="48">
        <v>100010</v>
      </c>
      <c r="F133" s="49">
        <f>8068.63+47500+2500.61</f>
        <v>58069.24</v>
      </c>
      <c r="G133" s="66">
        <f t="shared" si="1"/>
        <v>58.06343365663433</v>
      </c>
    </row>
    <row r="134" spans="1:7" s="59" customFormat="1" ht="74.25" customHeight="1">
      <c r="A134" s="15" t="s">
        <v>2</v>
      </c>
      <c r="B134" s="75" t="s">
        <v>300</v>
      </c>
      <c r="C134" s="72" t="s">
        <v>301</v>
      </c>
      <c r="D134" s="16" t="s">
        <v>291</v>
      </c>
      <c r="E134" s="48">
        <f>E135+E137+E139+E138+E136</f>
        <v>101740</v>
      </c>
      <c r="F134" s="49">
        <f>F135+F137+F139+F138+F136</f>
        <v>79112.56</v>
      </c>
      <c r="G134" s="66">
        <f t="shared" si="1"/>
        <v>77.75954393552192</v>
      </c>
    </row>
    <row r="135" spans="1:11" s="59" customFormat="1" ht="90">
      <c r="A135" s="19" t="s">
        <v>2</v>
      </c>
      <c r="B135" s="76" t="s">
        <v>355</v>
      </c>
      <c r="C135" s="95" t="s">
        <v>354</v>
      </c>
      <c r="D135" s="16" t="s">
        <v>291</v>
      </c>
      <c r="E135" s="48">
        <v>101240</v>
      </c>
      <c r="F135" s="49">
        <v>78362.56</v>
      </c>
      <c r="G135" s="66">
        <f t="shared" si="1"/>
        <v>77.40276570525484</v>
      </c>
      <c r="K135" s="69"/>
    </row>
    <row r="136" spans="1:7" s="59" customFormat="1" ht="90">
      <c r="A136" s="19" t="s">
        <v>2</v>
      </c>
      <c r="B136" s="76" t="s">
        <v>427</v>
      </c>
      <c r="C136" s="95" t="s">
        <v>354</v>
      </c>
      <c r="D136" s="16" t="s">
        <v>291</v>
      </c>
      <c r="E136" s="48">
        <v>0</v>
      </c>
      <c r="F136" s="49">
        <v>250</v>
      </c>
      <c r="G136" s="66" t="s">
        <v>412</v>
      </c>
    </row>
    <row r="137" spans="1:7" s="59" customFormat="1" ht="90" hidden="1">
      <c r="A137" s="19" t="s">
        <v>2</v>
      </c>
      <c r="B137" s="76" t="s">
        <v>355</v>
      </c>
      <c r="C137" s="95" t="s">
        <v>354</v>
      </c>
      <c r="D137" s="16" t="s">
        <v>302</v>
      </c>
      <c r="E137" s="48">
        <v>0</v>
      </c>
      <c r="F137" s="49">
        <v>0</v>
      </c>
      <c r="G137" s="66" t="e">
        <f t="shared" si="1"/>
        <v>#DIV/0!</v>
      </c>
    </row>
    <row r="138" spans="1:7" s="59" customFormat="1" ht="91.5" customHeight="1">
      <c r="A138" s="19" t="s">
        <v>2</v>
      </c>
      <c r="B138" s="76" t="s">
        <v>404</v>
      </c>
      <c r="C138" s="95" t="s">
        <v>405</v>
      </c>
      <c r="D138" s="16" t="s">
        <v>302</v>
      </c>
      <c r="E138" s="48">
        <v>500</v>
      </c>
      <c r="F138" s="49">
        <v>500</v>
      </c>
      <c r="G138" s="66">
        <f>F138/E138*100</f>
        <v>100</v>
      </c>
    </row>
    <row r="139" spans="1:7" s="59" customFormat="1" ht="90" hidden="1">
      <c r="A139" s="19" t="s">
        <v>2</v>
      </c>
      <c r="B139" s="76" t="s">
        <v>355</v>
      </c>
      <c r="C139" s="95" t="s">
        <v>354</v>
      </c>
      <c r="D139" s="16" t="s">
        <v>356</v>
      </c>
      <c r="E139" s="48">
        <v>0</v>
      </c>
      <c r="F139" s="49">
        <v>0</v>
      </c>
      <c r="G139" s="66" t="e">
        <f t="shared" si="1"/>
        <v>#DIV/0!</v>
      </c>
    </row>
    <row r="140" spans="1:7" s="59" customFormat="1" ht="45">
      <c r="A140" s="15" t="s">
        <v>2</v>
      </c>
      <c r="B140" s="75" t="s">
        <v>303</v>
      </c>
      <c r="C140" s="72" t="s">
        <v>304</v>
      </c>
      <c r="D140" s="16" t="s">
        <v>170</v>
      </c>
      <c r="E140" s="48">
        <v>72330</v>
      </c>
      <c r="F140" s="49">
        <v>55300</v>
      </c>
      <c r="G140" s="66">
        <f t="shared" si="1"/>
        <v>76.45513618139084</v>
      </c>
    </row>
    <row r="141" spans="1:7" s="59" customFormat="1" ht="60">
      <c r="A141" s="15" t="s">
        <v>2</v>
      </c>
      <c r="B141" s="75" t="s">
        <v>357</v>
      </c>
      <c r="C141" s="72" t="s">
        <v>358</v>
      </c>
      <c r="D141" s="16" t="s">
        <v>170</v>
      </c>
      <c r="E141" s="48">
        <f>69573.08+3655.9</f>
        <v>73228.98</v>
      </c>
      <c r="F141" s="49">
        <f>75064.25+15.85</f>
        <v>75080.1</v>
      </c>
      <c r="G141" s="66" t="s">
        <v>412</v>
      </c>
    </row>
    <row r="142" spans="1:7" s="59" customFormat="1" ht="60">
      <c r="A142" s="15" t="s">
        <v>2</v>
      </c>
      <c r="B142" s="75" t="s">
        <v>305</v>
      </c>
      <c r="C142" s="72" t="s">
        <v>306</v>
      </c>
      <c r="D142" s="16" t="s">
        <v>2</v>
      </c>
      <c r="E142" s="49">
        <f>SUM(E143:E155)</f>
        <v>1002484.01</v>
      </c>
      <c r="F142" s="49">
        <f>SUM(F143:F155)</f>
        <v>1053227.31</v>
      </c>
      <c r="G142" s="66" t="s">
        <v>412</v>
      </c>
    </row>
    <row r="143" spans="1:7" s="59" customFormat="1" ht="60" hidden="1">
      <c r="A143" s="18" t="s">
        <v>2</v>
      </c>
      <c r="B143" s="76" t="s">
        <v>305</v>
      </c>
      <c r="C143" s="77" t="s">
        <v>306</v>
      </c>
      <c r="D143" s="19" t="s">
        <v>207</v>
      </c>
      <c r="E143" s="64">
        <v>0</v>
      </c>
      <c r="F143" s="51">
        <v>0</v>
      </c>
      <c r="G143" s="66" t="e">
        <f t="shared" si="1"/>
        <v>#DIV/0!</v>
      </c>
    </row>
    <row r="144" spans="1:7" s="59" customFormat="1" ht="60" hidden="1">
      <c r="A144" s="18" t="s">
        <v>2</v>
      </c>
      <c r="B144" s="76" t="s">
        <v>305</v>
      </c>
      <c r="C144" s="77" t="s">
        <v>306</v>
      </c>
      <c r="D144" s="19" t="s">
        <v>170</v>
      </c>
      <c r="E144" s="51">
        <v>128466.54</v>
      </c>
      <c r="F144" s="51">
        <v>154793.78</v>
      </c>
      <c r="G144" s="66" t="s">
        <v>412</v>
      </c>
    </row>
    <row r="145" spans="1:7" s="59" customFormat="1" ht="60" hidden="1">
      <c r="A145" s="18" t="s">
        <v>2</v>
      </c>
      <c r="B145" s="76" t="s">
        <v>305</v>
      </c>
      <c r="C145" s="77" t="s">
        <v>306</v>
      </c>
      <c r="D145" s="19" t="s">
        <v>169</v>
      </c>
      <c r="E145" s="51">
        <v>53000</v>
      </c>
      <c r="F145" s="51">
        <v>53000</v>
      </c>
      <c r="G145" s="66">
        <f t="shared" si="1"/>
        <v>100</v>
      </c>
    </row>
    <row r="146" spans="1:7" s="59" customFormat="1" ht="60" hidden="1">
      <c r="A146" s="18" t="s">
        <v>2</v>
      </c>
      <c r="B146" s="76" t="s">
        <v>305</v>
      </c>
      <c r="C146" s="77" t="s">
        <v>306</v>
      </c>
      <c r="D146" s="19" t="s">
        <v>168</v>
      </c>
      <c r="E146" s="50">
        <v>0</v>
      </c>
      <c r="F146" s="51">
        <v>5000</v>
      </c>
      <c r="G146" s="66" t="s">
        <v>412</v>
      </c>
    </row>
    <row r="147" spans="1:7" s="59" customFormat="1" ht="60" hidden="1">
      <c r="A147" s="18" t="s">
        <v>2</v>
      </c>
      <c r="B147" s="76" t="s">
        <v>305</v>
      </c>
      <c r="C147" s="77" t="s">
        <v>306</v>
      </c>
      <c r="D147" s="19" t="s">
        <v>174</v>
      </c>
      <c r="E147" s="50">
        <v>3000</v>
      </c>
      <c r="F147" s="51">
        <v>3000</v>
      </c>
      <c r="G147" s="66">
        <f t="shared" si="1"/>
        <v>100</v>
      </c>
    </row>
    <row r="148" spans="1:7" s="59" customFormat="1" ht="60" hidden="1">
      <c r="A148" s="18" t="s">
        <v>2</v>
      </c>
      <c r="B148" s="76" t="s">
        <v>305</v>
      </c>
      <c r="C148" s="77" t="s">
        <v>306</v>
      </c>
      <c r="D148" s="19" t="s">
        <v>359</v>
      </c>
      <c r="E148" s="50">
        <v>1043.5</v>
      </c>
      <c r="F148" s="51">
        <f>1043.5+9253.2</f>
        <v>10296.7</v>
      </c>
      <c r="G148" s="66" t="s">
        <v>412</v>
      </c>
    </row>
    <row r="149" spans="1:7" s="59" customFormat="1" ht="60" hidden="1">
      <c r="A149" s="18" t="s">
        <v>2</v>
      </c>
      <c r="B149" s="76" t="s">
        <v>305</v>
      </c>
      <c r="C149" s="77" t="s">
        <v>306</v>
      </c>
      <c r="D149" s="19" t="s">
        <v>173</v>
      </c>
      <c r="E149" s="51">
        <v>2205.36</v>
      </c>
      <c r="F149" s="51">
        <v>2205.36</v>
      </c>
      <c r="G149" s="66">
        <f t="shared" si="1"/>
        <v>100</v>
      </c>
    </row>
    <row r="150" spans="1:7" s="59" customFormat="1" ht="60" hidden="1">
      <c r="A150" s="18" t="s">
        <v>2</v>
      </c>
      <c r="B150" s="76" t="s">
        <v>305</v>
      </c>
      <c r="C150" s="77" t="s">
        <v>306</v>
      </c>
      <c r="D150" s="19" t="s">
        <v>171</v>
      </c>
      <c r="E150" s="50">
        <v>0</v>
      </c>
      <c r="F150" s="51">
        <v>0</v>
      </c>
      <c r="G150" s="66" t="e">
        <f t="shared" si="1"/>
        <v>#DIV/0!</v>
      </c>
    </row>
    <row r="151" spans="1:7" s="59" customFormat="1" ht="60" hidden="1">
      <c r="A151" s="18" t="s">
        <v>2</v>
      </c>
      <c r="B151" s="76" t="s">
        <v>305</v>
      </c>
      <c r="C151" s="77" t="s">
        <v>306</v>
      </c>
      <c r="D151" s="19" t="s">
        <v>172</v>
      </c>
      <c r="E151" s="50">
        <v>692969.33</v>
      </c>
      <c r="F151" s="51">
        <f>703117.19+15</f>
        <v>703132.19</v>
      </c>
      <c r="G151" s="66" t="s">
        <v>412</v>
      </c>
    </row>
    <row r="152" spans="1:7" s="59" customFormat="1" ht="60" hidden="1">
      <c r="A152" s="18" t="s">
        <v>2</v>
      </c>
      <c r="B152" s="76" t="s">
        <v>305</v>
      </c>
      <c r="C152" s="77" t="s">
        <v>306</v>
      </c>
      <c r="D152" s="19" t="s">
        <v>175</v>
      </c>
      <c r="E152" s="50">
        <v>300</v>
      </c>
      <c r="F152" s="51">
        <v>300</v>
      </c>
      <c r="G152" s="66">
        <f t="shared" si="1"/>
        <v>100</v>
      </c>
    </row>
    <row r="153" spans="1:7" s="59" customFormat="1" ht="60" hidden="1">
      <c r="A153" s="18" t="s">
        <v>2</v>
      </c>
      <c r="B153" s="76" t="s">
        <v>305</v>
      </c>
      <c r="C153" s="77" t="s">
        <v>306</v>
      </c>
      <c r="D153" s="19" t="s">
        <v>360</v>
      </c>
      <c r="E153" s="50">
        <v>20000</v>
      </c>
      <c r="F153" s="51">
        <v>20000</v>
      </c>
      <c r="G153" s="66">
        <f t="shared" si="1"/>
        <v>100</v>
      </c>
    </row>
    <row r="154" spans="1:7" s="59" customFormat="1" ht="60" hidden="1">
      <c r="A154" s="18" t="s">
        <v>2</v>
      </c>
      <c r="B154" s="76" t="s">
        <v>305</v>
      </c>
      <c r="C154" s="77" t="s">
        <v>306</v>
      </c>
      <c r="D154" s="19" t="s">
        <v>252</v>
      </c>
      <c r="E154" s="50">
        <v>91499.28</v>
      </c>
      <c r="F154" s="51">
        <v>91499.28</v>
      </c>
      <c r="G154" s="66">
        <f t="shared" si="1"/>
        <v>100</v>
      </c>
    </row>
    <row r="155" spans="1:7" s="59" customFormat="1" ht="60" hidden="1">
      <c r="A155" s="18" t="s">
        <v>2</v>
      </c>
      <c r="B155" s="76" t="s">
        <v>305</v>
      </c>
      <c r="C155" s="77" t="s">
        <v>306</v>
      </c>
      <c r="D155" s="19" t="s">
        <v>356</v>
      </c>
      <c r="E155" s="50">
        <v>10000</v>
      </c>
      <c r="F155" s="51">
        <v>10000</v>
      </c>
      <c r="G155" s="66">
        <f>F155/E155*100</f>
        <v>100</v>
      </c>
    </row>
    <row r="156" spans="1:7" s="59" customFormat="1" ht="60">
      <c r="A156" s="15" t="s">
        <v>2</v>
      </c>
      <c r="B156" s="75" t="s">
        <v>307</v>
      </c>
      <c r="C156" s="72" t="s">
        <v>306</v>
      </c>
      <c r="D156" s="16" t="s">
        <v>171</v>
      </c>
      <c r="E156" s="49">
        <f>25170.96+1400.01</f>
        <v>26570.969999999998</v>
      </c>
      <c r="F156" s="49">
        <v>26570.96</v>
      </c>
      <c r="G156" s="66">
        <f t="shared" si="1"/>
        <v>99.9999623649419</v>
      </c>
    </row>
    <row r="157" spans="1:7" s="59" customFormat="1" ht="78" customHeight="1">
      <c r="A157" s="15" t="s">
        <v>2</v>
      </c>
      <c r="B157" s="75" t="s">
        <v>308</v>
      </c>
      <c r="C157" s="72" t="s">
        <v>309</v>
      </c>
      <c r="D157" s="16" t="s">
        <v>2</v>
      </c>
      <c r="E157" s="49">
        <f>E158+E159</f>
        <v>682101.01</v>
      </c>
      <c r="F157" s="49">
        <f>F158+F159</f>
        <v>732130.62</v>
      </c>
      <c r="G157" s="66" t="s">
        <v>412</v>
      </c>
    </row>
    <row r="158" spans="1:7" s="59" customFormat="1" ht="90" hidden="1">
      <c r="A158" s="18" t="s">
        <v>2</v>
      </c>
      <c r="B158" s="76" t="s">
        <v>308</v>
      </c>
      <c r="C158" s="77" t="s">
        <v>309</v>
      </c>
      <c r="D158" s="19" t="s">
        <v>356</v>
      </c>
      <c r="E158" s="51">
        <f>195880.56+246220.45</f>
        <v>442101.01</v>
      </c>
      <c r="F158" s="51">
        <v>492130.62</v>
      </c>
      <c r="G158" s="66" t="s">
        <v>412</v>
      </c>
    </row>
    <row r="159" spans="1:7" s="59" customFormat="1" ht="90" hidden="1">
      <c r="A159" s="18" t="s">
        <v>2</v>
      </c>
      <c r="B159" s="76" t="s">
        <v>308</v>
      </c>
      <c r="C159" s="77" t="s">
        <v>309</v>
      </c>
      <c r="D159" s="19" t="s">
        <v>252</v>
      </c>
      <c r="E159" s="51">
        <v>240000</v>
      </c>
      <c r="F159" s="51">
        <v>240000</v>
      </c>
      <c r="G159" s="66">
        <f t="shared" si="1"/>
        <v>100</v>
      </c>
    </row>
    <row r="160" spans="1:7" s="59" customFormat="1" ht="60" hidden="1">
      <c r="A160" s="15" t="s">
        <v>2</v>
      </c>
      <c r="B160" s="75" t="s">
        <v>310</v>
      </c>
      <c r="C160" s="72" t="s">
        <v>311</v>
      </c>
      <c r="D160" s="16" t="s">
        <v>2</v>
      </c>
      <c r="E160" s="49">
        <v>0</v>
      </c>
      <c r="F160" s="49">
        <v>0</v>
      </c>
      <c r="G160" s="66" t="e">
        <f t="shared" si="1"/>
        <v>#DIV/0!</v>
      </c>
    </row>
    <row r="161" spans="1:7" s="59" customFormat="1" ht="24" customHeight="1">
      <c r="A161" s="12" t="s">
        <v>2</v>
      </c>
      <c r="B161" s="82" t="s">
        <v>37</v>
      </c>
      <c r="C161" s="83" t="s">
        <v>38</v>
      </c>
      <c r="D161" s="13"/>
      <c r="E161" s="46">
        <f>E163+E162</f>
        <v>293654.68</v>
      </c>
      <c r="F161" s="47">
        <f>F163+F162</f>
        <v>260980.64</v>
      </c>
      <c r="G161" s="67">
        <f t="shared" si="1"/>
        <v>88.87331201396144</v>
      </c>
    </row>
    <row r="162" spans="1:7" s="59" customFormat="1" ht="15.75" hidden="1">
      <c r="A162" s="15" t="s">
        <v>2</v>
      </c>
      <c r="B162" s="75" t="s">
        <v>206</v>
      </c>
      <c r="C162" s="72" t="s">
        <v>118</v>
      </c>
      <c r="D162" s="16"/>
      <c r="E162" s="48">
        <v>0</v>
      </c>
      <c r="F162" s="49">
        <v>0</v>
      </c>
      <c r="G162" s="67" t="e">
        <f t="shared" si="1"/>
        <v>#DIV/0!</v>
      </c>
    </row>
    <row r="163" spans="1:7" s="59" customFormat="1" ht="15.75">
      <c r="A163" s="15" t="s">
        <v>2</v>
      </c>
      <c r="B163" s="75" t="s">
        <v>89</v>
      </c>
      <c r="C163" s="72" t="s">
        <v>90</v>
      </c>
      <c r="D163" s="16"/>
      <c r="E163" s="48">
        <f>E164+E165</f>
        <v>293654.68</v>
      </c>
      <c r="F163" s="49">
        <f>F164+F165</f>
        <v>260980.64</v>
      </c>
      <c r="G163" s="66">
        <f aca="true" t="shared" si="2" ref="G163:G231">F163/E163*100</f>
        <v>88.87331201396144</v>
      </c>
    </row>
    <row r="164" spans="1:7" s="59" customFormat="1" ht="20.25" customHeight="1">
      <c r="A164" s="18" t="s">
        <v>2</v>
      </c>
      <c r="B164" s="76" t="s">
        <v>144</v>
      </c>
      <c r="C164" s="77" t="s">
        <v>119</v>
      </c>
      <c r="D164" s="19" t="s">
        <v>170</v>
      </c>
      <c r="E164" s="50">
        <v>293654.68</v>
      </c>
      <c r="F164" s="51">
        <v>260980.64</v>
      </c>
      <c r="G164" s="66">
        <f t="shared" si="2"/>
        <v>88.87331201396144</v>
      </c>
    </row>
    <row r="165" spans="1:7" s="59" customFormat="1" ht="45" hidden="1">
      <c r="A165" s="18" t="s">
        <v>2</v>
      </c>
      <c r="B165" s="76" t="s">
        <v>144</v>
      </c>
      <c r="C165" s="77" t="s">
        <v>119</v>
      </c>
      <c r="D165" s="19" t="s">
        <v>168</v>
      </c>
      <c r="E165" s="50">
        <v>0</v>
      </c>
      <c r="F165" s="51">
        <v>0</v>
      </c>
      <c r="G165" s="67" t="e">
        <f>F165/E165*100</f>
        <v>#DIV/0!</v>
      </c>
    </row>
    <row r="166" spans="1:7" s="59" customFormat="1" ht="21" customHeight="1">
      <c r="A166" s="14" t="s">
        <v>2</v>
      </c>
      <c r="B166" s="82" t="s">
        <v>91</v>
      </c>
      <c r="C166" s="83" t="s">
        <v>39</v>
      </c>
      <c r="D166" s="13"/>
      <c r="E166" s="46">
        <f>E168+E173+E202+E253+E250+E226+E246+E242</f>
        <v>307175378.47</v>
      </c>
      <c r="F166" s="47">
        <f>F168+F173+F202+F253+F250+F226+F246+F242</f>
        <v>177738552.57000002</v>
      </c>
      <c r="G166" s="67">
        <f t="shared" si="2"/>
        <v>57.86223930293251</v>
      </c>
    </row>
    <row r="167" spans="1:7" s="59" customFormat="1" ht="28.5">
      <c r="A167" s="14" t="s">
        <v>2</v>
      </c>
      <c r="B167" s="82" t="s">
        <v>92</v>
      </c>
      <c r="C167" s="83" t="s">
        <v>93</v>
      </c>
      <c r="D167" s="13"/>
      <c r="E167" s="46">
        <f>E168+E173+E202+E226</f>
        <v>306832043.42</v>
      </c>
      <c r="F167" s="47">
        <f>F168+F173+F202+F226</f>
        <v>178474715.45000002</v>
      </c>
      <c r="G167" s="67">
        <f t="shared" si="2"/>
        <v>58.16690899056426</v>
      </c>
    </row>
    <row r="168" spans="1:7" s="59" customFormat="1" ht="28.5">
      <c r="A168" s="12" t="s">
        <v>2</v>
      </c>
      <c r="B168" s="84" t="s">
        <v>240</v>
      </c>
      <c r="C168" s="83" t="s">
        <v>94</v>
      </c>
      <c r="D168" s="13"/>
      <c r="E168" s="52">
        <f>E169+E170+E172+E171</f>
        <v>10704000</v>
      </c>
      <c r="F168" s="53">
        <f>F169+F170+F172+F171</f>
        <v>8028000</v>
      </c>
      <c r="G168" s="67">
        <f t="shared" si="2"/>
        <v>75</v>
      </c>
    </row>
    <row r="169" spans="1:7" s="59" customFormat="1" ht="30" hidden="1">
      <c r="A169" s="18" t="s">
        <v>2</v>
      </c>
      <c r="B169" s="96" t="s">
        <v>361</v>
      </c>
      <c r="C169" s="77" t="s">
        <v>362</v>
      </c>
      <c r="D169" s="19"/>
      <c r="E169" s="54">
        <v>0</v>
      </c>
      <c r="F169" s="55">
        <v>0</v>
      </c>
      <c r="G169" s="67" t="e">
        <f t="shared" si="2"/>
        <v>#DIV/0!</v>
      </c>
    </row>
    <row r="170" spans="1:7" s="59" customFormat="1" ht="30">
      <c r="A170" s="15" t="s">
        <v>2</v>
      </c>
      <c r="B170" s="97" t="s">
        <v>312</v>
      </c>
      <c r="C170" s="72" t="s">
        <v>108</v>
      </c>
      <c r="D170" s="16"/>
      <c r="E170" s="56">
        <v>10704000</v>
      </c>
      <c r="F170" s="57">
        <f>5352000+2676000</f>
        <v>8028000</v>
      </c>
      <c r="G170" s="66">
        <f t="shared" si="2"/>
        <v>75</v>
      </c>
    </row>
    <row r="171" spans="1:7" s="59" customFormat="1" ht="90" hidden="1">
      <c r="A171" s="15" t="s">
        <v>2</v>
      </c>
      <c r="B171" s="97" t="s">
        <v>163</v>
      </c>
      <c r="C171" s="72" t="s">
        <v>164</v>
      </c>
      <c r="D171" s="16"/>
      <c r="E171" s="56"/>
      <c r="F171" s="57"/>
      <c r="G171" s="67" t="e">
        <f t="shared" si="2"/>
        <v>#DIV/0!</v>
      </c>
    </row>
    <row r="172" spans="1:7" s="59" customFormat="1" ht="30" hidden="1">
      <c r="A172" s="18" t="s">
        <v>2</v>
      </c>
      <c r="B172" s="97" t="s">
        <v>241</v>
      </c>
      <c r="C172" s="72" t="s">
        <v>120</v>
      </c>
      <c r="D172" s="16" t="s">
        <v>176</v>
      </c>
      <c r="E172" s="56"/>
      <c r="F172" s="57"/>
      <c r="G172" s="67" t="e">
        <f t="shared" si="2"/>
        <v>#DIV/0!</v>
      </c>
    </row>
    <row r="173" spans="1:7" s="59" customFormat="1" ht="44.25" customHeight="1">
      <c r="A173" s="12" t="s">
        <v>2</v>
      </c>
      <c r="B173" s="84" t="s">
        <v>242</v>
      </c>
      <c r="C173" s="83" t="s">
        <v>95</v>
      </c>
      <c r="D173" s="13" t="s">
        <v>2</v>
      </c>
      <c r="E173" s="52">
        <f>E174+E175+E184+E183+E179+E181+E182+E180</f>
        <v>119454693.42</v>
      </c>
      <c r="F173" s="53">
        <f>F174+F175+F184+F183+F179+F181+F182+F180</f>
        <v>39109386.58000001</v>
      </c>
      <c r="G173" s="67">
        <f t="shared" si="2"/>
        <v>32.73993299073842</v>
      </c>
    </row>
    <row r="174" spans="1:7" s="59" customFormat="1" ht="33.75" customHeight="1">
      <c r="A174" s="15" t="s">
        <v>2</v>
      </c>
      <c r="B174" s="97" t="s">
        <v>214</v>
      </c>
      <c r="C174" s="72" t="s">
        <v>363</v>
      </c>
      <c r="D174" s="16" t="s">
        <v>170</v>
      </c>
      <c r="E174" s="56">
        <v>17137800</v>
      </c>
      <c r="F174" s="57">
        <v>0</v>
      </c>
      <c r="G174" s="66">
        <f t="shared" si="2"/>
        <v>0</v>
      </c>
    </row>
    <row r="175" spans="1:7" s="59" customFormat="1" ht="75">
      <c r="A175" s="15" t="s">
        <v>2</v>
      </c>
      <c r="B175" s="97" t="s">
        <v>215</v>
      </c>
      <c r="C175" s="98" t="s">
        <v>154</v>
      </c>
      <c r="D175" s="23" t="s">
        <v>170</v>
      </c>
      <c r="E175" s="56">
        <f>E176+E177+E178</f>
        <v>33053000</v>
      </c>
      <c r="F175" s="57">
        <f>F176+F177+F178</f>
        <v>0</v>
      </c>
      <c r="G175" s="66">
        <f t="shared" si="2"/>
        <v>0</v>
      </c>
    </row>
    <row r="176" spans="1:7" s="59" customFormat="1" ht="21.75" customHeight="1">
      <c r="A176" s="18" t="s">
        <v>2</v>
      </c>
      <c r="B176" s="96" t="s">
        <v>216</v>
      </c>
      <c r="C176" s="74" t="s">
        <v>210</v>
      </c>
      <c r="D176" s="19" t="s">
        <v>170</v>
      </c>
      <c r="E176" s="54">
        <v>3517900</v>
      </c>
      <c r="F176" s="55">
        <v>0</v>
      </c>
      <c r="G176" s="66">
        <f t="shared" si="2"/>
        <v>0</v>
      </c>
    </row>
    <row r="177" spans="1:7" s="59" customFormat="1" ht="21.75" customHeight="1">
      <c r="A177" s="18" t="s">
        <v>2</v>
      </c>
      <c r="B177" s="96" t="s">
        <v>217</v>
      </c>
      <c r="C177" s="99" t="s">
        <v>211</v>
      </c>
      <c r="D177" s="65" t="s">
        <v>170</v>
      </c>
      <c r="E177" s="54">
        <v>27214200</v>
      </c>
      <c r="F177" s="55">
        <v>0</v>
      </c>
      <c r="G177" s="66">
        <f t="shared" si="2"/>
        <v>0</v>
      </c>
    </row>
    <row r="178" spans="1:7" s="59" customFormat="1" ht="21.75" customHeight="1">
      <c r="A178" s="18" t="s">
        <v>2</v>
      </c>
      <c r="B178" s="96" t="s">
        <v>218</v>
      </c>
      <c r="C178" s="74" t="s">
        <v>212</v>
      </c>
      <c r="D178" s="19" t="s">
        <v>170</v>
      </c>
      <c r="E178" s="54">
        <v>2320900</v>
      </c>
      <c r="F178" s="55">
        <v>0</v>
      </c>
      <c r="G178" s="66">
        <f t="shared" si="2"/>
        <v>0</v>
      </c>
    </row>
    <row r="179" spans="1:7" s="59" customFormat="1" ht="60">
      <c r="A179" s="15" t="s">
        <v>2</v>
      </c>
      <c r="B179" s="97" t="s">
        <v>364</v>
      </c>
      <c r="C179" s="98" t="s">
        <v>365</v>
      </c>
      <c r="D179" s="16" t="s">
        <v>178</v>
      </c>
      <c r="E179" s="56">
        <v>3786600</v>
      </c>
      <c r="F179" s="57">
        <v>0</v>
      </c>
      <c r="G179" s="66">
        <f t="shared" si="2"/>
        <v>0</v>
      </c>
    </row>
    <row r="180" spans="1:7" s="59" customFormat="1" ht="48" customHeight="1">
      <c r="A180" s="15" t="s">
        <v>2</v>
      </c>
      <c r="B180" s="97" t="s">
        <v>406</v>
      </c>
      <c r="C180" s="98" t="s">
        <v>407</v>
      </c>
      <c r="D180" s="16" t="s">
        <v>178</v>
      </c>
      <c r="E180" s="56">
        <v>3607800</v>
      </c>
      <c r="F180" s="57">
        <v>0</v>
      </c>
      <c r="G180" s="66">
        <f t="shared" si="2"/>
        <v>0</v>
      </c>
    </row>
    <row r="181" spans="1:7" s="59" customFormat="1" ht="45">
      <c r="A181" s="15" t="s">
        <v>2</v>
      </c>
      <c r="B181" s="97" t="s">
        <v>253</v>
      </c>
      <c r="C181" s="72" t="s">
        <v>255</v>
      </c>
      <c r="D181" s="16" t="s">
        <v>249</v>
      </c>
      <c r="E181" s="58">
        <v>1235500</v>
      </c>
      <c r="F181" s="57">
        <v>319583.67</v>
      </c>
      <c r="G181" s="66">
        <f t="shared" si="2"/>
        <v>25.866747875354108</v>
      </c>
    </row>
    <row r="182" spans="1:7" s="59" customFormat="1" ht="60">
      <c r="A182" s="15" t="s">
        <v>2</v>
      </c>
      <c r="B182" s="97" t="s">
        <v>268</v>
      </c>
      <c r="C182" s="72" t="s">
        <v>366</v>
      </c>
      <c r="D182" s="16" t="s">
        <v>249</v>
      </c>
      <c r="E182" s="58">
        <v>48900</v>
      </c>
      <c r="F182" s="57">
        <v>48900</v>
      </c>
      <c r="G182" s="66">
        <f t="shared" si="2"/>
        <v>100</v>
      </c>
    </row>
    <row r="183" spans="1:7" s="59" customFormat="1" ht="45">
      <c r="A183" s="15" t="s">
        <v>2</v>
      </c>
      <c r="B183" s="97" t="s">
        <v>254</v>
      </c>
      <c r="C183" s="98" t="s">
        <v>155</v>
      </c>
      <c r="D183" s="23" t="s">
        <v>170</v>
      </c>
      <c r="E183" s="56">
        <v>12211210</v>
      </c>
      <c r="F183" s="57">
        <v>2751268.49</v>
      </c>
      <c r="G183" s="66">
        <f t="shared" si="2"/>
        <v>22.5306786960506</v>
      </c>
    </row>
    <row r="184" spans="1:7" s="59" customFormat="1" ht="20.25" customHeight="1">
      <c r="A184" s="15" t="s">
        <v>2</v>
      </c>
      <c r="B184" s="97" t="s">
        <v>219</v>
      </c>
      <c r="C184" s="72" t="s">
        <v>121</v>
      </c>
      <c r="D184" s="16" t="s">
        <v>2</v>
      </c>
      <c r="E184" s="56">
        <f>E185+E189+E191+E194+E187+E188+E193+E201+E197+E190+E192+E198+E199+E186+E200+E195+E196</f>
        <v>48373883.42</v>
      </c>
      <c r="F184" s="57">
        <f>F185+F189+F191+F194+F187+F188+F193+F201+F197+F190+F192+F198+F199+F186+F200+F195+F196</f>
        <v>35989634.42000001</v>
      </c>
      <c r="G184" s="66">
        <f t="shared" si="2"/>
        <v>74.39889435281566</v>
      </c>
    </row>
    <row r="185" spans="1:7" s="59" customFormat="1" ht="15" customHeight="1">
      <c r="A185" s="18" t="s">
        <v>2</v>
      </c>
      <c r="B185" s="96" t="s">
        <v>220</v>
      </c>
      <c r="C185" s="74" t="s">
        <v>177</v>
      </c>
      <c r="D185" s="19" t="s">
        <v>178</v>
      </c>
      <c r="E185" s="54">
        <f>1886700-395900</f>
        <v>1490800</v>
      </c>
      <c r="F185" s="55">
        <v>1490753</v>
      </c>
      <c r="G185" s="66">
        <f t="shared" si="2"/>
        <v>99.99684733029245</v>
      </c>
    </row>
    <row r="186" spans="1:7" s="59" customFormat="1" ht="29.25" customHeight="1">
      <c r="A186" s="18" t="s">
        <v>2</v>
      </c>
      <c r="B186" s="96" t="s">
        <v>408</v>
      </c>
      <c r="C186" s="74" t="s">
        <v>409</v>
      </c>
      <c r="D186" s="19" t="s">
        <v>170</v>
      </c>
      <c r="E186" s="54">
        <v>75000</v>
      </c>
      <c r="F186" s="55">
        <v>0</v>
      </c>
      <c r="G186" s="66">
        <f t="shared" si="2"/>
        <v>0</v>
      </c>
    </row>
    <row r="187" spans="1:7" s="59" customFormat="1" ht="15" customHeight="1">
      <c r="A187" s="18" t="s">
        <v>2</v>
      </c>
      <c r="B187" s="96" t="s">
        <v>221</v>
      </c>
      <c r="C187" s="74" t="s">
        <v>209</v>
      </c>
      <c r="D187" s="19" t="s">
        <v>170</v>
      </c>
      <c r="E187" s="54">
        <v>973400</v>
      </c>
      <c r="F187" s="55">
        <f>486700+243350</f>
        <v>730050</v>
      </c>
      <c r="G187" s="66">
        <f t="shared" si="2"/>
        <v>75</v>
      </c>
    </row>
    <row r="188" spans="1:7" s="59" customFormat="1" ht="15" customHeight="1">
      <c r="A188" s="18" t="s">
        <v>2</v>
      </c>
      <c r="B188" s="96" t="s">
        <v>222</v>
      </c>
      <c r="C188" s="74" t="s">
        <v>208</v>
      </c>
      <c r="D188" s="19" t="s">
        <v>170</v>
      </c>
      <c r="E188" s="54">
        <v>12713700</v>
      </c>
      <c r="F188" s="55">
        <v>5793840.4</v>
      </c>
      <c r="G188" s="66">
        <f t="shared" si="2"/>
        <v>45.571630603207566</v>
      </c>
    </row>
    <row r="189" spans="1:7" s="59" customFormat="1" ht="15" customHeight="1">
      <c r="A189" s="18" t="s">
        <v>2</v>
      </c>
      <c r="B189" s="96" t="s">
        <v>223</v>
      </c>
      <c r="C189" s="74" t="s">
        <v>179</v>
      </c>
      <c r="D189" s="19" t="s">
        <v>178</v>
      </c>
      <c r="E189" s="54">
        <v>1582416.25</v>
      </c>
      <c r="F189" s="55">
        <v>1582416.25</v>
      </c>
      <c r="G189" s="66">
        <f t="shared" si="2"/>
        <v>100</v>
      </c>
    </row>
    <row r="190" spans="1:7" s="59" customFormat="1" ht="15" customHeight="1" hidden="1">
      <c r="A190" s="18" t="s">
        <v>2</v>
      </c>
      <c r="B190" s="96" t="s">
        <v>256</v>
      </c>
      <c r="C190" s="74" t="s">
        <v>257</v>
      </c>
      <c r="D190" s="19" t="s">
        <v>178</v>
      </c>
      <c r="E190" s="54"/>
      <c r="F190" s="55"/>
      <c r="G190" s="66" t="e">
        <f t="shared" si="2"/>
        <v>#DIV/0!</v>
      </c>
    </row>
    <row r="191" spans="1:7" s="59" customFormat="1" ht="15" customHeight="1">
      <c r="A191" s="18" t="s">
        <v>2</v>
      </c>
      <c r="B191" s="96" t="s">
        <v>224</v>
      </c>
      <c r="C191" s="74" t="s">
        <v>180</v>
      </c>
      <c r="D191" s="19" t="s">
        <v>178</v>
      </c>
      <c r="E191" s="54">
        <v>4456400</v>
      </c>
      <c r="F191" s="55">
        <f>2406456+534768</f>
        <v>2941224</v>
      </c>
      <c r="G191" s="66">
        <f t="shared" si="2"/>
        <v>66</v>
      </c>
    </row>
    <row r="192" spans="1:7" s="59" customFormat="1" ht="15" customHeight="1" hidden="1">
      <c r="A192" s="18" t="s">
        <v>2</v>
      </c>
      <c r="B192" s="96" t="s">
        <v>258</v>
      </c>
      <c r="C192" s="74" t="s">
        <v>259</v>
      </c>
      <c r="D192" s="19" t="s">
        <v>178</v>
      </c>
      <c r="E192" s="54"/>
      <c r="F192" s="55"/>
      <c r="G192" s="66" t="e">
        <f t="shared" si="2"/>
        <v>#DIV/0!</v>
      </c>
    </row>
    <row r="193" spans="1:7" s="59" customFormat="1" ht="15" customHeight="1" hidden="1">
      <c r="A193" s="18" t="s">
        <v>2</v>
      </c>
      <c r="B193" s="96" t="s">
        <v>213</v>
      </c>
      <c r="C193" s="74" t="s">
        <v>243</v>
      </c>
      <c r="D193" s="19" t="s">
        <v>178</v>
      </c>
      <c r="E193" s="54"/>
      <c r="F193" s="55"/>
      <c r="G193" s="66" t="e">
        <f t="shared" si="2"/>
        <v>#DIV/0!</v>
      </c>
    </row>
    <row r="194" spans="1:7" s="59" customFormat="1" ht="15" customHeight="1">
      <c r="A194" s="18" t="s">
        <v>2</v>
      </c>
      <c r="B194" s="96" t="s">
        <v>225</v>
      </c>
      <c r="C194" s="74" t="s">
        <v>181</v>
      </c>
      <c r="D194" s="19" t="s">
        <v>178</v>
      </c>
      <c r="E194" s="54">
        <v>134200</v>
      </c>
      <c r="F194" s="55">
        <v>134200</v>
      </c>
      <c r="G194" s="66">
        <f t="shared" si="2"/>
        <v>100</v>
      </c>
    </row>
    <row r="195" spans="1:7" s="59" customFormat="1" ht="29.25" customHeight="1">
      <c r="A195" s="18" t="s">
        <v>2</v>
      </c>
      <c r="B195" s="96" t="s">
        <v>250</v>
      </c>
      <c r="C195" s="74" t="s">
        <v>251</v>
      </c>
      <c r="D195" s="19" t="s">
        <v>178</v>
      </c>
      <c r="E195" s="54">
        <v>4234502.7</v>
      </c>
      <c r="F195" s="55">
        <f>3175877.02+1058625.67+0.01</f>
        <v>4234502.699999999</v>
      </c>
      <c r="G195" s="66">
        <f t="shared" si="2"/>
        <v>99.99999999999997</v>
      </c>
    </row>
    <row r="196" spans="1:7" s="59" customFormat="1" ht="30.75" customHeight="1">
      <c r="A196" s="18" t="s">
        <v>2</v>
      </c>
      <c r="B196" s="96" t="s">
        <v>367</v>
      </c>
      <c r="C196" s="74" t="s">
        <v>368</v>
      </c>
      <c r="D196" s="19" t="s">
        <v>178</v>
      </c>
      <c r="E196" s="54">
        <v>1478600</v>
      </c>
      <c r="F196" s="55">
        <v>929807.02</v>
      </c>
      <c r="G196" s="66">
        <f t="shared" si="2"/>
        <v>62.88428378195591</v>
      </c>
    </row>
    <row r="197" spans="1:7" s="59" customFormat="1" ht="29.25" customHeight="1">
      <c r="A197" s="18" t="s">
        <v>2</v>
      </c>
      <c r="B197" s="96" t="s">
        <v>250</v>
      </c>
      <c r="C197" s="74" t="s">
        <v>251</v>
      </c>
      <c r="D197" s="19" t="s">
        <v>249</v>
      </c>
      <c r="E197" s="54">
        <v>2033897.3</v>
      </c>
      <c r="F197" s="55">
        <f>1525422.98+508474.33-0.01</f>
        <v>2033897.3</v>
      </c>
      <c r="G197" s="66">
        <f t="shared" si="2"/>
        <v>100</v>
      </c>
    </row>
    <row r="198" spans="1:7" s="59" customFormat="1" ht="15" customHeight="1">
      <c r="A198" s="18" t="s">
        <v>2</v>
      </c>
      <c r="B198" s="96" t="s">
        <v>247</v>
      </c>
      <c r="C198" s="74" t="s">
        <v>248</v>
      </c>
      <c r="D198" s="19" t="s">
        <v>249</v>
      </c>
      <c r="E198" s="54">
        <v>17795400</v>
      </c>
      <c r="F198" s="55">
        <f>10677240+5338620</f>
        <v>16015860</v>
      </c>
      <c r="G198" s="66">
        <f t="shared" si="2"/>
        <v>90</v>
      </c>
    </row>
    <row r="199" spans="1:7" s="59" customFormat="1" ht="15" customHeight="1">
      <c r="A199" s="18" t="s">
        <v>2</v>
      </c>
      <c r="B199" s="96" t="s">
        <v>223</v>
      </c>
      <c r="C199" s="74" t="s">
        <v>179</v>
      </c>
      <c r="D199" s="19" t="s">
        <v>249</v>
      </c>
      <c r="E199" s="54">
        <v>103083.75</v>
      </c>
      <c r="F199" s="55">
        <v>103083.75</v>
      </c>
      <c r="G199" s="66">
        <f t="shared" si="2"/>
        <v>100</v>
      </c>
    </row>
    <row r="200" spans="1:7" s="59" customFormat="1" ht="15" customHeight="1">
      <c r="A200" s="18" t="s">
        <v>2</v>
      </c>
      <c r="B200" s="96" t="s">
        <v>260</v>
      </c>
      <c r="C200" s="74" t="s">
        <v>269</v>
      </c>
      <c r="D200" s="19" t="s">
        <v>170</v>
      </c>
      <c r="E200" s="54">
        <v>1302483.42</v>
      </c>
      <c r="F200" s="55">
        <v>0</v>
      </c>
      <c r="G200" s="66">
        <f t="shared" si="2"/>
        <v>0</v>
      </c>
    </row>
    <row r="201" spans="1:7" s="59" customFormat="1" ht="15" customHeight="1" hidden="1">
      <c r="A201" s="18" t="s">
        <v>2</v>
      </c>
      <c r="B201" s="96" t="s">
        <v>260</v>
      </c>
      <c r="C201" s="74" t="s">
        <v>269</v>
      </c>
      <c r="D201" s="19" t="s">
        <v>249</v>
      </c>
      <c r="E201" s="54"/>
      <c r="F201" s="55"/>
      <c r="G201" s="66" t="e">
        <f t="shared" si="2"/>
        <v>#DIV/0!</v>
      </c>
    </row>
    <row r="202" spans="1:7" s="59" customFormat="1" ht="28.5">
      <c r="A202" s="12" t="s">
        <v>2</v>
      </c>
      <c r="B202" s="100" t="s">
        <v>226</v>
      </c>
      <c r="C202" s="83" t="s">
        <v>96</v>
      </c>
      <c r="D202" s="13"/>
      <c r="E202" s="52">
        <f>SUM(E203:E217)</f>
        <v>175050150</v>
      </c>
      <c r="F202" s="53">
        <f>SUM(F203:F217)</f>
        <v>129754128.89999999</v>
      </c>
      <c r="G202" s="67">
        <f t="shared" si="2"/>
        <v>74.12397470096425</v>
      </c>
    </row>
    <row r="203" spans="1:7" s="59" customFormat="1" ht="60">
      <c r="A203" s="15" t="s">
        <v>142</v>
      </c>
      <c r="B203" s="97" t="s">
        <v>239</v>
      </c>
      <c r="C203" s="72" t="s">
        <v>143</v>
      </c>
      <c r="D203" s="16" t="s">
        <v>178</v>
      </c>
      <c r="E203" s="56">
        <v>3124400</v>
      </c>
      <c r="F203" s="57">
        <v>1280740</v>
      </c>
      <c r="G203" s="66">
        <f t="shared" si="2"/>
        <v>40.99155037767252</v>
      </c>
    </row>
    <row r="204" spans="1:7" s="59" customFormat="1" ht="45.75" customHeight="1">
      <c r="A204" s="15" t="s">
        <v>142</v>
      </c>
      <c r="B204" s="97" t="s">
        <v>227</v>
      </c>
      <c r="C204" s="72" t="s">
        <v>122</v>
      </c>
      <c r="D204" s="16" t="s">
        <v>170</v>
      </c>
      <c r="E204" s="56">
        <v>21400</v>
      </c>
      <c r="F204" s="57">
        <v>21400</v>
      </c>
      <c r="G204" s="66">
        <f t="shared" si="2"/>
        <v>100</v>
      </c>
    </row>
    <row r="205" spans="1:7" s="59" customFormat="1" ht="45">
      <c r="A205" s="15" t="s">
        <v>2</v>
      </c>
      <c r="B205" s="97" t="s">
        <v>410</v>
      </c>
      <c r="C205" s="72" t="s">
        <v>411</v>
      </c>
      <c r="D205" s="16" t="s">
        <v>178</v>
      </c>
      <c r="E205" s="56">
        <v>3411200</v>
      </c>
      <c r="F205" s="57">
        <v>839790</v>
      </c>
      <c r="G205" s="66">
        <f t="shared" si="2"/>
        <v>24.618609287054408</v>
      </c>
    </row>
    <row r="206" spans="1:7" s="59" customFormat="1" ht="30" hidden="1">
      <c r="A206" s="15" t="s">
        <v>2</v>
      </c>
      <c r="B206" s="97" t="s">
        <v>313</v>
      </c>
      <c r="C206" s="72" t="s">
        <v>314</v>
      </c>
      <c r="D206" s="16" t="s">
        <v>170</v>
      </c>
      <c r="E206" s="56">
        <v>0</v>
      </c>
      <c r="F206" s="57">
        <v>0</v>
      </c>
      <c r="G206" s="66" t="e">
        <f t="shared" si="2"/>
        <v>#DIV/0!</v>
      </c>
    </row>
    <row r="207" spans="1:7" s="59" customFormat="1" ht="30.75" customHeight="1">
      <c r="A207" s="15" t="s">
        <v>2</v>
      </c>
      <c r="B207" s="97" t="s">
        <v>228</v>
      </c>
      <c r="C207" s="72" t="s">
        <v>109</v>
      </c>
      <c r="D207" s="16" t="s">
        <v>170</v>
      </c>
      <c r="E207" s="56">
        <v>1585100</v>
      </c>
      <c r="F207" s="57">
        <v>1188819</v>
      </c>
      <c r="G207" s="66">
        <f t="shared" si="2"/>
        <v>74.9996214749858</v>
      </c>
    </row>
    <row r="208" spans="1:7" s="59" customFormat="1" ht="60" hidden="1">
      <c r="A208" s="15" t="s">
        <v>2</v>
      </c>
      <c r="B208" s="97" t="s">
        <v>369</v>
      </c>
      <c r="C208" s="72" t="s">
        <v>122</v>
      </c>
      <c r="D208" s="16"/>
      <c r="E208" s="56"/>
      <c r="F208" s="57"/>
      <c r="G208" s="66" t="e">
        <f t="shared" si="2"/>
        <v>#DIV/0!</v>
      </c>
    </row>
    <row r="209" spans="1:7" s="59" customFormat="1" ht="15.75" hidden="1">
      <c r="A209" s="15"/>
      <c r="B209" s="97"/>
      <c r="C209" s="72"/>
      <c r="D209" s="16"/>
      <c r="E209" s="56"/>
      <c r="F209" s="57"/>
      <c r="G209" s="66" t="e">
        <f t="shared" si="2"/>
        <v>#DIV/0!</v>
      </c>
    </row>
    <row r="210" spans="1:7" s="59" customFormat="1" ht="30" hidden="1">
      <c r="A210" s="15" t="s">
        <v>2</v>
      </c>
      <c r="B210" s="97" t="s">
        <v>370</v>
      </c>
      <c r="C210" s="72" t="s">
        <v>371</v>
      </c>
      <c r="D210" s="16"/>
      <c r="E210" s="56"/>
      <c r="F210" s="57"/>
      <c r="G210" s="66" t="e">
        <f t="shared" si="2"/>
        <v>#DIV/0!</v>
      </c>
    </row>
    <row r="211" spans="1:7" s="59" customFormat="1" ht="15.75" hidden="1">
      <c r="A211" s="15"/>
      <c r="B211" s="97"/>
      <c r="C211" s="72"/>
      <c r="D211" s="16"/>
      <c r="E211" s="56"/>
      <c r="F211" s="57"/>
      <c r="G211" s="66" t="e">
        <f t="shared" si="2"/>
        <v>#DIV/0!</v>
      </c>
    </row>
    <row r="212" spans="1:7" s="59" customFormat="1" ht="15.75" hidden="1">
      <c r="A212" s="15"/>
      <c r="B212" s="97"/>
      <c r="C212" s="72"/>
      <c r="D212" s="16"/>
      <c r="E212" s="56"/>
      <c r="F212" s="57"/>
      <c r="G212" s="66" t="e">
        <f t="shared" si="2"/>
        <v>#DIV/0!</v>
      </c>
    </row>
    <row r="213" spans="1:7" s="59" customFormat="1" ht="60" hidden="1">
      <c r="A213" s="15" t="s">
        <v>2</v>
      </c>
      <c r="B213" s="97" t="s">
        <v>372</v>
      </c>
      <c r="C213" s="72" t="s">
        <v>373</v>
      </c>
      <c r="D213" s="16"/>
      <c r="E213" s="56">
        <v>0</v>
      </c>
      <c r="F213" s="57">
        <v>0</v>
      </c>
      <c r="G213" s="66" t="e">
        <f t="shared" si="2"/>
        <v>#DIV/0!</v>
      </c>
    </row>
    <row r="214" spans="1:7" s="59" customFormat="1" ht="45" hidden="1">
      <c r="A214" s="15" t="s">
        <v>2</v>
      </c>
      <c r="B214" s="101" t="s">
        <v>374</v>
      </c>
      <c r="C214" s="72" t="s">
        <v>375</v>
      </c>
      <c r="D214" s="16"/>
      <c r="E214" s="56"/>
      <c r="F214" s="57"/>
      <c r="G214" s="66" t="e">
        <f t="shared" si="2"/>
        <v>#DIV/0!</v>
      </c>
    </row>
    <row r="215" spans="1:7" s="59" customFormat="1" ht="15.75" hidden="1">
      <c r="A215" s="15"/>
      <c r="B215" s="101"/>
      <c r="C215" s="89"/>
      <c r="D215" s="16"/>
      <c r="E215" s="56"/>
      <c r="F215" s="57"/>
      <c r="G215" s="66" t="e">
        <f t="shared" si="2"/>
        <v>#DIV/0!</v>
      </c>
    </row>
    <row r="216" spans="1:7" s="59" customFormat="1" ht="15.75" hidden="1">
      <c r="A216" s="15"/>
      <c r="B216" s="97"/>
      <c r="C216" s="72"/>
      <c r="D216" s="16"/>
      <c r="E216" s="56"/>
      <c r="F216" s="57"/>
      <c r="G216" s="66" t="e">
        <f t="shared" si="2"/>
        <v>#DIV/0!</v>
      </c>
    </row>
    <row r="217" spans="1:7" s="59" customFormat="1" ht="21" customHeight="1">
      <c r="A217" s="15" t="s">
        <v>2</v>
      </c>
      <c r="B217" s="97" t="s">
        <v>229</v>
      </c>
      <c r="C217" s="72" t="s">
        <v>110</v>
      </c>
      <c r="D217" s="16" t="s">
        <v>2</v>
      </c>
      <c r="E217" s="56">
        <f>E218+E219+E220+E221+E222+E223+E224+E225</f>
        <v>166908050</v>
      </c>
      <c r="F217" s="57">
        <f>F218+F219+F220+F221+F222+F223+F224+F225</f>
        <v>126423379.89999999</v>
      </c>
      <c r="G217" s="66">
        <f t="shared" si="2"/>
        <v>75.74432743058227</v>
      </c>
    </row>
    <row r="218" spans="1:7" s="59" customFormat="1" ht="15.75" customHeight="1">
      <c r="A218" s="18" t="s">
        <v>2</v>
      </c>
      <c r="B218" s="96" t="s">
        <v>230</v>
      </c>
      <c r="C218" s="74" t="s">
        <v>182</v>
      </c>
      <c r="D218" s="19" t="s">
        <v>170</v>
      </c>
      <c r="E218" s="54">
        <v>335200</v>
      </c>
      <c r="F218" s="55">
        <f>167600+83800</f>
        <v>251400</v>
      </c>
      <c r="G218" s="66">
        <f t="shared" si="2"/>
        <v>75</v>
      </c>
    </row>
    <row r="219" spans="1:7" s="59" customFormat="1" ht="15.75" customHeight="1">
      <c r="A219" s="18" t="s">
        <v>2</v>
      </c>
      <c r="B219" s="96" t="s">
        <v>231</v>
      </c>
      <c r="C219" s="74" t="s">
        <v>183</v>
      </c>
      <c r="D219" s="19" t="s">
        <v>170</v>
      </c>
      <c r="E219" s="54">
        <v>10775700</v>
      </c>
      <c r="F219" s="55">
        <f>4885559.5+983464.46</f>
        <v>5869023.96</v>
      </c>
      <c r="G219" s="66">
        <f t="shared" si="2"/>
        <v>54.46536150783707</v>
      </c>
    </row>
    <row r="220" spans="1:7" s="59" customFormat="1" ht="15.75" customHeight="1">
      <c r="A220" s="18" t="s">
        <v>2</v>
      </c>
      <c r="B220" s="96" t="s">
        <v>232</v>
      </c>
      <c r="C220" s="74" t="s">
        <v>184</v>
      </c>
      <c r="D220" s="19" t="s">
        <v>170</v>
      </c>
      <c r="E220" s="54">
        <v>132050</v>
      </c>
      <c r="F220" s="55">
        <f>66025+66025</f>
        <v>132050</v>
      </c>
      <c r="G220" s="66">
        <f t="shared" si="2"/>
        <v>100</v>
      </c>
    </row>
    <row r="221" spans="1:7" s="59" customFormat="1" ht="15.75" customHeight="1" hidden="1">
      <c r="A221" s="18" t="s">
        <v>2</v>
      </c>
      <c r="B221" s="96" t="s">
        <v>233</v>
      </c>
      <c r="C221" s="74" t="s">
        <v>185</v>
      </c>
      <c r="D221" s="19" t="s">
        <v>170</v>
      </c>
      <c r="E221" s="54"/>
      <c r="F221" s="55"/>
      <c r="G221" s="66" t="e">
        <f t="shared" si="2"/>
        <v>#DIV/0!</v>
      </c>
    </row>
    <row r="222" spans="1:7" s="59" customFormat="1" ht="15.75" customHeight="1">
      <c r="A222" s="18" t="s">
        <v>2</v>
      </c>
      <c r="B222" s="96" t="s">
        <v>234</v>
      </c>
      <c r="C222" s="74" t="s">
        <v>186</v>
      </c>
      <c r="D222" s="19" t="s">
        <v>170</v>
      </c>
      <c r="E222" s="54">
        <v>1957600</v>
      </c>
      <c r="F222" s="55">
        <v>1692501.14</v>
      </c>
      <c r="G222" s="66">
        <f t="shared" si="2"/>
        <v>86.45796587658356</v>
      </c>
    </row>
    <row r="223" spans="1:7" s="59" customFormat="1" ht="15.75" customHeight="1">
      <c r="A223" s="18" t="s">
        <v>2</v>
      </c>
      <c r="B223" s="96" t="s">
        <v>235</v>
      </c>
      <c r="C223" s="74" t="s">
        <v>187</v>
      </c>
      <c r="D223" s="19" t="s">
        <v>178</v>
      </c>
      <c r="E223" s="54">
        <v>99373700</v>
      </c>
      <c r="F223" s="55">
        <v>76483699.6</v>
      </c>
      <c r="G223" s="66">
        <f t="shared" si="2"/>
        <v>76.96573600459679</v>
      </c>
    </row>
    <row r="224" spans="1:7" s="59" customFormat="1" ht="15.75" customHeight="1">
      <c r="A224" s="18" t="s">
        <v>2</v>
      </c>
      <c r="B224" s="96" t="s">
        <v>236</v>
      </c>
      <c r="C224" s="74" t="s">
        <v>188</v>
      </c>
      <c r="D224" s="19" t="s">
        <v>178</v>
      </c>
      <c r="E224" s="54">
        <v>53307800</v>
      </c>
      <c r="F224" s="55">
        <f>38086147.2+3211058</f>
        <v>41297205.2</v>
      </c>
      <c r="G224" s="66">
        <f t="shared" si="2"/>
        <v>77.46934820045097</v>
      </c>
    </row>
    <row r="225" spans="1:7" s="59" customFormat="1" ht="15.75" customHeight="1">
      <c r="A225" s="18" t="s">
        <v>2</v>
      </c>
      <c r="B225" s="96" t="s">
        <v>237</v>
      </c>
      <c r="C225" s="74" t="s">
        <v>189</v>
      </c>
      <c r="D225" s="19" t="s">
        <v>178</v>
      </c>
      <c r="E225" s="54">
        <v>1026000</v>
      </c>
      <c r="F225" s="55">
        <v>697500</v>
      </c>
      <c r="G225" s="66">
        <f t="shared" si="2"/>
        <v>67.98245614035088</v>
      </c>
    </row>
    <row r="226" spans="1:7" s="59" customFormat="1" ht="19.5" customHeight="1">
      <c r="A226" s="12" t="s">
        <v>2</v>
      </c>
      <c r="B226" s="100" t="s">
        <v>376</v>
      </c>
      <c r="C226" s="83" t="s">
        <v>97</v>
      </c>
      <c r="D226" s="13"/>
      <c r="E226" s="53">
        <f>E228+E229+E230+E227+E231+E232+E233+E234+E237+E235+E236+E241</f>
        <v>1623200</v>
      </c>
      <c r="F226" s="53">
        <f>F228+F229+F230+F227+F231+F232+F233+F234+F237+F235+F236+F241</f>
        <v>1583199.97</v>
      </c>
      <c r="G226" s="67">
        <f t="shared" si="2"/>
        <v>97.53573003942829</v>
      </c>
    </row>
    <row r="227" spans="1:7" s="59" customFormat="1" ht="45" hidden="1">
      <c r="A227" s="15" t="s">
        <v>2</v>
      </c>
      <c r="B227" s="97" t="s">
        <v>377</v>
      </c>
      <c r="C227" s="72" t="s">
        <v>378</v>
      </c>
      <c r="D227" s="16"/>
      <c r="E227" s="36"/>
      <c r="F227" s="37"/>
      <c r="G227" s="67" t="e">
        <f t="shared" si="2"/>
        <v>#DIV/0!</v>
      </c>
    </row>
    <row r="228" spans="1:7" s="59" customFormat="1" ht="60" hidden="1">
      <c r="A228" s="15" t="s">
        <v>2</v>
      </c>
      <c r="B228" s="97" t="s">
        <v>379</v>
      </c>
      <c r="C228" s="72" t="s">
        <v>380</v>
      </c>
      <c r="D228" s="16"/>
      <c r="E228" s="36"/>
      <c r="F228" s="37"/>
      <c r="G228" s="67" t="e">
        <f t="shared" si="2"/>
        <v>#DIV/0!</v>
      </c>
    </row>
    <row r="229" spans="1:7" s="59" customFormat="1" ht="45" hidden="1">
      <c r="A229" s="15" t="s">
        <v>2</v>
      </c>
      <c r="B229" s="97" t="s">
        <v>381</v>
      </c>
      <c r="C229" s="72" t="s">
        <v>382</v>
      </c>
      <c r="D229" s="16"/>
      <c r="E229" s="36"/>
      <c r="F229" s="37"/>
      <c r="G229" s="67" t="e">
        <f t="shared" si="2"/>
        <v>#DIV/0!</v>
      </c>
    </row>
    <row r="230" spans="1:7" s="59" customFormat="1" ht="60" hidden="1">
      <c r="A230" s="15" t="s">
        <v>2</v>
      </c>
      <c r="B230" s="97" t="s">
        <v>383</v>
      </c>
      <c r="C230" s="72" t="s">
        <v>384</v>
      </c>
      <c r="D230" s="16"/>
      <c r="E230" s="36"/>
      <c r="F230" s="37"/>
      <c r="G230" s="67" t="e">
        <f t="shared" si="2"/>
        <v>#DIV/0!</v>
      </c>
    </row>
    <row r="231" spans="1:7" s="59" customFormat="1" ht="45" hidden="1">
      <c r="A231" s="15" t="s">
        <v>2</v>
      </c>
      <c r="B231" s="97" t="s">
        <v>385</v>
      </c>
      <c r="C231" s="72" t="s">
        <v>386</v>
      </c>
      <c r="D231" s="16"/>
      <c r="E231" s="36"/>
      <c r="F231" s="37"/>
      <c r="G231" s="67" t="e">
        <f t="shared" si="2"/>
        <v>#DIV/0!</v>
      </c>
    </row>
    <row r="232" spans="1:7" s="59" customFormat="1" ht="30" hidden="1">
      <c r="A232" s="15" t="s">
        <v>2</v>
      </c>
      <c r="B232" s="97" t="s">
        <v>315</v>
      </c>
      <c r="C232" s="72" t="s">
        <v>123</v>
      </c>
      <c r="D232" s="16" t="s">
        <v>170</v>
      </c>
      <c r="E232" s="56"/>
      <c r="F232" s="57"/>
      <c r="G232" s="67" t="e">
        <f aca="true" t="shared" si="3" ref="G232:G256">F232/E232*100</f>
        <v>#DIV/0!</v>
      </c>
    </row>
    <row r="233" spans="1:7" s="59" customFormat="1" ht="30" hidden="1">
      <c r="A233" s="15" t="s">
        <v>2</v>
      </c>
      <c r="B233" s="97" t="s">
        <v>315</v>
      </c>
      <c r="C233" s="72" t="s">
        <v>123</v>
      </c>
      <c r="D233" s="16" t="s">
        <v>178</v>
      </c>
      <c r="E233" s="56"/>
      <c r="F233" s="57"/>
      <c r="G233" s="67" t="e">
        <f t="shared" si="3"/>
        <v>#DIV/0!</v>
      </c>
    </row>
    <row r="234" spans="1:7" s="59" customFormat="1" ht="30" hidden="1">
      <c r="A234" s="15" t="s">
        <v>2</v>
      </c>
      <c r="B234" s="97" t="s">
        <v>315</v>
      </c>
      <c r="C234" s="72" t="s">
        <v>123</v>
      </c>
      <c r="D234" s="16" t="s">
        <v>249</v>
      </c>
      <c r="E234" s="56"/>
      <c r="F234" s="57"/>
      <c r="G234" s="67" t="e">
        <f t="shared" si="3"/>
        <v>#DIV/0!</v>
      </c>
    </row>
    <row r="235" spans="1:7" s="59" customFormat="1" ht="45" hidden="1">
      <c r="A235" s="15" t="s">
        <v>2</v>
      </c>
      <c r="B235" s="97" t="s">
        <v>316</v>
      </c>
      <c r="C235" s="72" t="s">
        <v>270</v>
      </c>
      <c r="D235" s="16" t="s">
        <v>178</v>
      </c>
      <c r="E235" s="56"/>
      <c r="F235" s="57"/>
      <c r="G235" s="67" t="e">
        <f t="shared" si="3"/>
        <v>#DIV/0!</v>
      </c>
    </row>
    <row r="236" spans="1:7" s="59" customFormat="1" ht="31.5" customHeight="1">
      <c r="A236" s="15" t="s">
        <v>2</v>
      </c>
      <c r="B236" s="72" t="s">
        <v>317</v>
      </c>
      <c r="C236" s="72" t="s">
        <v>318</v>
      </c>
      <c r="D236" s="16" t="s">
        <v>170</v>
      </c>
      <c r="E236" s="56">
        <v>1000000</v>
      </c>
      <c r="F236" s="57">
        <v>984999.97</v>
      </c>
      <c r="G236" s="66">
        <f t="shared" si="3"/>
        <v>98.499997</v>
      </c>
    </row>
    <row r="237" spans="1:7" s="59" customFormat="1" ht="77.25" customHeight="1">
      <c r="A237" s="15" t="s">
        <v>2</v>
      </c>
      <c r="B237" s="97" t="s">
        <v>315</v>
      </c>
      <c r="C237" s="72" t="s">
        <v>387</v>
      </c>
      <c r="D237" s="16" t="s">
        <v>170</v>
      </c>
      <c r="E237" s="56">
        <f>E238+E239+E240</f>
        <v>558200</v>
      </c>
      <c r="F237" s="57">
        <f>F238+F239+F240</f>
        <v>558200</v>
      </c>
      <c r="G237" s="66">
        <f t="shared" si="3"/>
        <v>100</v>
      </c>
    </row>
    <row r="238" spans="1:7" s="59" customFormat="1" ht="90">
      <c r="A238" s="18" t="s">
        <v>2</v>
      </c>
      <c r="B238" s="96" t="s">
        <v>315</v>
      </c>
      <c r="C238" s="77" t="s">
        <v>387</v>
      </c>
      <c r="D238" s="19" t="s">
        <v>170</v>
      </c>
      <c r="E238" s="55">
        <v>253200</v>
      </c>
      <c r="F238" s="55">
        <v>253200</v>
      </c>
      <c r="G238" s="66">
        <f t="shared" si="3"/>
        <v>100</v>
      </c>
    </row>
    <row r="239" spans="1:7" s="59" customFormat="1" ht="90">
      <c r="A239" s="18" t="s">
        <v>2</v>
      </c>
      <c r="B239" s="96" t="s">
        <v>315</v>
      </c>
      <c r="C239" s="77" t="s">
        <v>387</v>
      </c>
      <c r="D239" s="19" t="s">
        <v>178</v>
      </c>
      <c r="E239" s="55">
        <v>50000</v>
      </c>
      <c r="F239" s="55">
        <v>50000</v>
      </c>
      <c r="G239" s="66">
        <f t="shared" si="3"/>
        <v>100</v>
      </c>
    </row>
    <row r="240" spans="1:7" s="59" customFormat="1" ht="90">
      <c r="A240" s="18" t="s">
        <v>2</v>
      </c>
      <c r="B240" s="96" t="s">
        <v>315</v>
      </c>
      <c r="C240" s="77" t="s">
        <v>387</v>
      </c>
      <c r="D240" s="19" t="s">
        <v>249</v>
      </c>
      <c r="E240" s="55">
        <v>255000</v>
      </c>
      <c r="F240" s="55">
        <v>255000</v>
      </c>
      <c r="G240" s="66">
        <f t="shared" si="3"/>
        <v>100</v>
      </c>
    </row>
    <row r="241" spans="1:7" s="59" customFormat="1" ht="60.75" customHeight="1">
      <c r="A241" s="15" t="s">
        <v>2</v>
      </c>
      <c r="B241" s="97" t="s">
        <v>319</v>
      </c>
      <c r="C241" s="72" t="s">
        <v>388</v>
      </c>
      <c r="D241" s="16" t="s">
        <v>170</v>
      </c>
      <c r="E241" s="56">
        <v>65000</v>
      </c>
      <c r="F241" s="57">
        <v>40000</v>
      </c>
      <c r="G241" s="66">
        <f>F241/E241*100</f>
        <v>61.53846153846154</v>
      </c>
    </row>
    <row r="242" spans="1:7" s="59" customFormat="1" ht="30.75" customHeight="1">
      <c r="A242" s="12" t="s">
        <v>2</v>
      </c>
      <c r="B242" s="100" t="s">
        <v>151</v>
      </c>
      <c r="C242" s="83" t="s">
        <v>152</v>
      </c>
      <c r="D242" s="13"/>
      <c r="E242" s="52">
        <f>E244</f>
        <v>136000</v>
      </c>
      <c r="F242" s="53">
        <f>F244</f>
        <v>123500</v>
      </c>
      <c r="G242" s="67">
        <f t="shared" si="3"/>
        <v>90.80882352941177</v>
      </c>
    </row>
    <row r="243" spans="1:7" s="59" customFormat="1" ht="45" hidden="1">
      <c r="A243" s="15" t="s">
        <v>2</v>
      </c>
      <c r="B243" s="97" t="s">
        <v>244</v>
      </c>
      <c r="C243" s="72" t="s">
        <v>153</v>
      </c>
      <c r="D243" s="16"/>
      <c r="E243" s="56"/>
      <c r="F243" s="57"/>
      <c r="G243" s="67" t="e">
        <f t="shared" si="3"/>
        <v>#DIV/0!</v>
      </c>
    </row>
    <row r="244" spans="1:7" s="59" customFormat="1" ht="32.25" customHeight="1">
      <c r="A244" s="15" t="s">
        <v>2</v>
      </c>
      <c r="B244" s="97" t="s">
        <v>320</v>
      </c>
      <c r="C244" s="72" t="s">
        <v>153</v>
      </c>
      <c r="D244" s="16" t="s">
        <v>170</v>
      </c>
      <c r="E244" s="56">
        <v>136000</v>
      </c>
      <c r="F244" s="57">
        <f>78500+45000</f>
        <v>123500</v>
      </c>
      <c r="G244" s="66">
        <f t="shared" si="3"/>
        <v>90.80882352941177</v>
      </c>
    </row>
    <row r="245" spans="1:7" s="59" customFormat="1" ht="45" hidden="1">
      <c r="A245" s="15" t="s">
        <v>2</v>
      </c>
      <c r="B245" s="97" t="s">
        <v>320</v>
      </c>
      <c r="C245" s="72" t="s">
        <v>153</v>
      </c>
      <c r="D245" s="16" t="s">
        <v>249</v>
      </c>
      <c r="E245" s="56"/>
      <c r="F245" s="57"/>
      <c r="G245" s="67" t="e">
        <f t="shared" si="3"/>
        <v>#DIV/0!</v>
      </c>
    </row>
    <row r="246" spans="1:7" s="59" customFormat="1" ht="16.5" customHeight="1">
      <c r="A246" s="12" t="s">
        <v>2</v>
      </c>
      <c r="B246" s="100" t="s">
        <v>148</v>
      </c>
      <c r="C246" s="83" t="s">
        <v>149</v>
      </c>
      <c r="D246" s="13"/>
      <c r="E246" s="52">
        <f>E248</f>
        <v>188800</v>
      </c>
      <c r="F246" s="53">
        <f>F248</f>
        <v>189000</v>
      </c>
      <c r="G246" s="67" t="s">
        <v>412</v>
      </c>
    </row>
    <row r="247" spans="1:7" s="59" customFormat="1" ht="15.75" hidden="1">
      <c r="A247" s="15" t="s">
        <v>2</v>
      </c>
      <c r="B247" s="97" t="s">
        <v>245</v>
      </c>
      <c r="C247" s="72" t="s">
        <v>147</v>
      </c>
      <c r="D247" s="16"/>
      <c r="E247" s="56"/>
      <c r="F247" s="57"/>
      <c r="G247" s="67" t="e">
        <f t="shared" si="3"/>
        <v>#DIV/0!</v>
      </c>
    </row>
    <row r="248" spans="1:7" s="59" customFormat="1" ht="20.25" customHeight="1">
      <c r="A248" s="15" t="s">
        <v>2</v>
      </c>
      <c r="B248" s="97" t="s">
        <v>321</v>
      </c>
      <c r="C248" s="72" t="s">
        <v>147</v>
      </c>
      <c r="D248" s="16" t="s">
        <v>170</v>
      </c>
      <c r="E248" s="56">
        <v>188800</v>
      </c>
      <c r="F248" s="57">
        <f>98600+90400</f>
        <v>189000</v>
      </c>
      <c r="G248" s="66" t="s">
        <v>412</v>
      </c>
    </row>
    <row r="249" spans="1:7" s="59" customFormat="1" ht="30" hidden="1">
      <c r="A249" s="15" t="s">
        <v>2</v>
      </c>
      <c r="B249" s="97" t="s">
        <v>321</v>
      </c>
      <c r="C249" s="72" t="s">
        <v>147</v>
      </c>
      <c r="D249" s="16" t="s">
        <v>249</v>
      </c>
      <c r="E249" s="56"/>
      <c r="F249" s="57"/>
      <c r="G249" s="67" t="e">
        <f t="shared" si="3"/>
        <v>#DIV/0!</v>
      </c>
    </row>
    <row r="250" spans="1:7" s="59" customFormat="1" ht="85.5">
      <c r="A250" s="12" t="s">
        <v>2</v>
      </c>
      <c r="B250" s="100" t="s">
        <v>61</v>
      </c>
      <c r="C250" s="83" t="s">
        <v>98</v>
      </c>
      <c r="D250" s="13"/>
      <c r="E250" s="52">
        <f>E251+E252</f>
        <v>18535.05</v>
      </c>
      <c r="F250" s="53">
        <f>F251+F252</f>
        <v>18535.05</v>
      </c>
      <c r="G250" s="67">
        <f t="shared" si="3"/>
        <v>100</v>
      </c>
    </row>
    <row r="251" spans="1:7" s="59" customFormat="1" ht="29.25" customHeight="1">
      <c r="A251" s="15" t="s">
        <v>2</v>
      </c>
      <c r="B251" s="97" t="s">
        <v>246</v>
      </c>
      <c r="C251" s="72" t="s">
        <v>124</v>
      </c>
      <c r="D251" s="16" t="s">
        <v>178</v>
      </c>
      <c r="E251" s="56">
        <v>18535.05</v>
      </c>
      <c r="F251" s="57">
        <v>18535.05</v>
      </c>
      <c r="G251" s="66">
        <f t="shared" si="3"/>
        <v>100</v>
      </c>
    </row>
    <row r="252" spans="1:7" s="59" customFormat="1" ht="30" hidden="1">
      <c r="A252" s="15" t="s">
        <v>2</v>
      </c>
      <c r="B252" s="97" t="s">
        <v>150</v>
      </c>
      <c r="C252" s="72" t="s">
        <v>125</v>
      </c>
      <c r="D252" s="16" t="s">
        <v>176</v>
      </c>
      <c r="E252" s="56">
        <v>0</v>
      </c>
      <c r="F252" s="57">
        <v>0</v>
      </c>
      <c r="G252" s="66" t="e">
        <f t="shared" si="3"/>
        <v>#DIV/0!</v>
      </c>
    </row>
    <row r="253" spans="1:7" s="59" customFormat="1" ht="42.75">
      <c r="A253" s="12" t="s">
        <v>2</v>
      </c>
      <c r="B253" s="100" t="s">
        <v>62</v>
      </c>
      <c r="C253" s="83" t="s">
        <v>99</v>
      </c>
      <c r="D253" s="13"/>
      <c r="E253" s="53">
        <f>E255+E254</f>
        <v>0</v>
      </c>
      <c r="F253" s="53">
        <f>F255+F254</f>
        <v>-1067197.9300000002</v>
      </c>
      <c r="G253" s="67">
        <v>0</v>
      </c>
    </row>
    <row r="254" spans="1:7" s="59" customFormat="1" ht="31.5" customHeight="1">
      <c r="A254" s="15" t="s">
        <v>2</v>
      </c>
      <c r="B254" s="97" t="s">
        <v>238</v>
      </c>
      <c r="C254" s="72" t="s">
        <v>126</v>
      </c>
      <c r="D254" s="16" t="s">
        <v>170</v>
      </c>
      <c r="E254" s="56">
        <v>0</v>
      </c>
      <c r="F254" s="57">
        <f>-2.35-218397.4</f>
        <v>-218399.75</v>
      </c>
      <c r="G254" s="66">
        <v>0</v>
      </c>
    </row>
    <row r="255" spans="1:7" s="59" customFormat="1" ht="31.5" customHeight="1">
      <c r="A255" s="15" t="s">
        <v>2</v>
      </c>
      <c r="B255" s="97" t="s">
        <v>238</v>
      </c>
      <c r="C255" s="72" t="s">
        <v>126</v>
      </c>
      <c r="D255" s="16" t="s">
        <v>249</v>
      </c>
      <c r="E255" s="56">
        <v>0</v>
      </c>
      <c r="F255" s="57">
        <f>-848798.18</f>
        <v>-848798.18</v>
      </c>
      <c r="G255" s="66">
        <v>0</v>
      </c>
    </row>
    <row r="256" spans="1:7" s="59" customFormat="1" ht="15.75">
      <c r="A256" s="103" t="s">
        <v>40</v>
      </c>
      <c r="B256" s="103"/>
      <c r="C256" s="103"/>
      <c r="D256" s="17"/>
      <c r="E256" s="52">
        <f>E166+E12</f>
        <v>612203575.01</v>
      </c>
      <c r="F256" s="53">
        <f>F166+F12</f>
        <v>380402571.0100001</v>
      </c>
      <c r="G256" s="67">
        <f t="shared" si="3"/>
        <v>62.136613789585674</v>
      </c>
    </row>
  </sheetData>
  <sheetProtection/>
  <mergeCells count="9">
    <mergeCell ref="A256:C256"/>
    <mergeCell ref="A11:B11"/>
    <mergeCell ref="E1:G1"/>
    <mergeCell ref="C6:G6"/>
    <mergeCell ref="B7:G7"/>
    <mergeCell ref="A9:B10"/>
    <mergeCell ref="C9:C10"/>
    <mergeCell ref="D9:D10"/>
    <mergeCell ref="E9:G9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Зорина ЛА</cp:lastModifiedBy>
  <cp:lastPrinted>2020-10-13T07:48:01Z</cp:lastPrinted>
  <dcterms:created xsi:type="dcterms:W3CDTF">2008-03-24T09:39:44Z</dcterms:created>
  <dcterms:modified xsi:type="dcterms:W3CDTF">2020-10-19T07:23:03Z</dcterms:modified>
  <cp:category/>
  <cp:version/>
  <cp:contentType/>
  <cp:contentStatus/>
</cp:coreProperties>
</file>