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7935" activeTab="0"/>
  </bookViews>
  <sheets>
    <sheet name="приложение 2 доходы ГО" sheetId="1" r:id="rId1"/>
  </sheets>
  <definedNames>
    <definedName name="_xlnm.Print_Area" localSheetId="0">'приложение 2 доходы ГО'!$A$1:$G$194</definedName>
  </definedNames>
  <calcPr fullCalcOnLoad="1"/>
</workbook>
</file>

<file path=xl/sharedStrings.xml><?xml version="1.0" encoding="utf-8"?>
<sst xmlns="http://schemas.openxmlformats.org/spreadsheetml/2006/main" count="505" uniqueCount="338">
  <si>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</si>
  <si>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</si>
  <si>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</si>
  <si>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</si>
  <si>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</si>
  <si>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</si>
  <si>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</si>
  <si>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</si>
  <si>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</si>
  <si>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</si>
  <si>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</si>
  <si>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</si>
  <si>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</si>
  <si>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</si>
  <si>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</si>
  <si>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</si>
  <si>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</si>
  <si>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</si>
  <si>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</si>
  <si>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</si>
  <si>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</si>
  <si>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</si>
  <si>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</si>
  <si>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</si>
  <si>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</si>
  <si>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</si>
  <si>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</si>
  <si>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</si>
  <si>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</si>
  <si>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</si>
  <si>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</si>
  <si>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</si>
  <si>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</si>
  <si>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</si>
  <si>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</si>
  <si>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</si>
  <si>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</si>
  <si>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</si>
  <si>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</si>
  <si>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</si>
  <si>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</si>
  <si>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</si>
  <si>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</si>
  <si>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</si>
  <si>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</si>
  <si>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</si>
  <si>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</si>
  <si>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</si>
  <si>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</si>
  <si>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</si>
  <si>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</si>
  <si>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</si>
  <si>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</si>
  <si>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</si>
  <si>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</si>
  <si>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</si>
  <si>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</si>
  <si>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</si>
  <si>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</si>
  <si>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</si>
  <si>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</si>
  <si>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</si>
  <si>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</si>
  <si>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</si>
  <si>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</si>
  <si>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</si>
  <si>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</si>
  <si>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</si>
  <si>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</si>
  <si>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</si>
  <si>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</si>
  <si>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</si>
  <si>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</si>
  <si>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</si>
  <si>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</si>
  <si>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</si>
  <si>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</si>
  <si>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</si>
  <si>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</si>
  <si>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</si>
  <si>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</si>
  <si>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</si>
  <si>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</si>
  <si>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</si>
  <si>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</si>
  <si>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</si>
  <si>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</si>
  <si>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</si>
  <si>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</si>
  <si>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</si>
  <si>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</si>
  <si>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</si>
  <si>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</si>
  <si>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</si>
  <si>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</si>
  <si>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</si>
  <si>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1 17 01050 00 0000 180  </t>
  </si>
  <si>
    <t xml:space="preserve">1 17 05000 00 0000 180  </t>
  </si>
  <si>
    <t>Прочие неналоговые доходы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</si>
  <si>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</si>
  <si>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</si>
  <si>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</si>
  <si>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</si>
  <si>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2 02 30024 05 0000 151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</si>
  <si>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</si>
  <si>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</si>
  <si>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</si>
  <si>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</si>
  <si>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</si>
  <si>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</si>
  <si>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</si>
  <si>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</si>
  <si>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</si>
  <si>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</si>
  <si>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</si>
  <si>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</si>
  <si>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</si>
  <si>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</si>
  <si>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</si>
  <si>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</si>
  <si>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</si>
  <si>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</si>
  <si>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</si>
  <si>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</si>
  <si>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</si>
  <si>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</si>
  <si>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</si>
  <si>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</si>
  <si>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</si>
  <si>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</si>
  <si>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</si>
  <si>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</si>
  <si>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</si>
  <si>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</si>
  <si>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</si>
  <si>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</si>
  <si>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</si>
  <si>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</si>
  <si>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</si>
  <si>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</si>
  <si>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</si>
  <si>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</si>
  <si>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</si>
  <si>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</si>
  <si>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</si>
  <si>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</si>
  <si>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</si>
  <si>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</si>
  <si>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</si>
  <si>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</si>
  <si>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</si>
  <si>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</si>
  <si>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</si>
  <si>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</si>
  <si>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</si>
  <si>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</si>
  <si>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</si>
  <si>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</si>
  <si>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</si>
  <si>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</si>
  <si>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</si>
  <si>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</si>
  <si>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</si>
  <si>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</si>
  <si>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</si>
  <si>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</si>
  <si>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</si>
  <si>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</si>
  <si>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</si>
  <si>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</si>
  <si>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</si>
  <si>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</si>
  <si>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</si>
  <si>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</si>
  <si>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</si>
  <si>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</si>
  <si>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</si>
  <si>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</si>
  <si>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</si>
  <si>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</si>
  <si>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</si>
  <si>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</si>
  <si>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</si>
  <si>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</si>
  <si>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</si>
  <si>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</si>
  <si>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</si>
  <si>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</si>
  <si>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</si>
  <si>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</si>
  <si>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</si>
  <si>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</si>
  <si>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</si>
  <si>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</si>
  <si>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</si>
  <si>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</si>
  <si>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</si>
  <si>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</si>
  <si>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</si>
  <si>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</si>
  <si>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2 02 35082 04 0000 150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</si>
  <si>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</si>
  <si>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</si>
  <si>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</si>
  <si>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</si>
  <si>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</si>
  <si>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 xml:space="preserve">Субсидии бюджетам городских округов на реализацию мероприятий по обеспечению жильем молодых семей
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</si>
  <si>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</si>
  <si>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</si>
  <si>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</si>
  <si>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</si>
  <si>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</si>
  <si>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1 16 10123 01 0000 140</t>
  </si>
  <si>
    <t>1 16 10129 01 0000 140</t>
  </si>
  <si>
    <t>1 16 11050 01 0000 140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</si>
  <si>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</si>
  <si>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</si>
  <si>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</si>
  <si>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2 02 20077 04 0000 150</t>
  </si>
  <si>
    <t>2 02 25555 04 0000 150</t>
  </si>
  <si>
    <t>2 02 40000 00 0000 150</t>
  </si>
  <si>
    <t>БЕЗВОЗМЕЗДНЫЕ ПОСТУПЛЕНИЯ ОТ НЕГОСУДАРСТВЕННЫХ ОРГАНИЗАЦИЙ</t>
  </si>
  <si>
    <t>ПРОЧИЕ БЕЗВОЗМЕЗДНЫЕ ПОСТУПЛЕНИЯ</t>
  </si>
  <si>
    <t>2 07 04050 04 0000 150</t>
  </si>
  <si>
    <t>2 18 04010 04 0000 150</t>
  </si>
  <si>
    <t xml:space="preserve">2020 год </t>
  </si>
  <si>
    <t>1 16 10122 01 0000 140</t>
  </si>
  <si>
    <t>1 01 02080 01 0000 110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</si>
  <si>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</si>
  <si>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</si>
  <si>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1 09 07052 04 0000 110</t>
  </si>
  <si>
    <t xml:space="preserve">1 05 02020 02 0000 110 </t>
  </si>
  <si>
    <t xml:space="preserve">1 05 02010 02 0000 110 </t>
  </si>
  <si>
    <t>2 02 25511 04 0000 150</t>
  </si>
  <si>
    <t>Субсидии бюджетам городских округов на проведение комплексных кадастровых работ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</si>
  <si>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</si>
  <si>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</si>
  <si>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</si>
  <si>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</si>
  <si>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</si>
  <si>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2 19 60010 04 0000 150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</si>
  <si>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</si>
  <si>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</si>
  <si>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</si>
  <si>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</si>
  <si>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1 05 01010 01 0000 110</t>
  </si>
  <si>
    <t>1 05 01000 00 0000 110</t>
  </si>
  <si>
    <t>1 05 01011 01 0000 110</t>
  </si>
  <si>
    <t>1 05 01020 01 0000 110</t>
  </si>
  <si>
    <t>1 05 01021 01 0000 110</t>
  </si>
  <si>
    <t>1 05 01012 01 0000 110</t>
  </si>
  <si>
    <t>1 05 01022 01 0000 110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</si>
  <si>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</si>
  <si>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</si>
  <si>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</si>
  <si>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</si>
  <si>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</si>
  <si>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действующим в 2019 году</t>
  </si>
  <si>
    <t>2024 год</t>
  </si>
  <si>
    <t>1 11 09080 04 0000 120</t>
  </si>
  <si>
    <t>1 17 15020 04 0000 150</t>
  </si>
  <si>
    <t>Инициативные платежи, зачисляемые в бюджеты городских округов</t>
  </si>
  <si>
    <t xml:space="preserve">Субсидии бюджетам городских округов на реализацию программ формирования современной городской среды
</t>
  </si>
  <si>
    <t>Прочие безвозмездные поступления в бюджеты городских округов</t>
  </si>
  <si>
    <t>Приложение 2</t>
  </si>
  <si>
    <t>2023 год</t>
  </si>
  <si>
    <t>на 2023 год и плановый период 2024 и 2025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</si>
  <si>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2023 год и плановый период 2024 и 2025 годов</t>
  </si>
  <si>
    <t>2025 год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</si>
  <si>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</si>
  <si>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</t>
  </si>
  <si>
    <t>1 17 15020 04 9025 150</t>
  </si>
  <si>
    <t>1 17 15020 04 9026 150</t>
  </si>
  <si>
    <t>1 17 15020 04 9027 150</t>
  </si>
  <si>
    <t>1 17 15020 04 9028 150</t>
  </si>
  <si>
    <t>1 17 15020 04 9029 150</t>
  </si>
  <si>
    <t>1 17 15020 04 9030 150</t>
  </si>
  <si>
    <t>1 17 15020 04 9031 150</t>
  </si>
  <si>
    <t>1 17 15020 04 9032 150</t>
  </si>
  <si>
    <t>1 17 15020 04 9033 150</t>
  </si>
  <si>
    <t>1 17 15020 04 9034 150</t>
  </si>
  <si>
    <t>1 17 15020 04 9035 150</t>
  </si>
  <si>
    <t>1 17 15020 04 9036 150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</si>
  <si>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Кравотынь)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</si>
  <si>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ул. Строителей, д. 7 (2 этап))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</si>
  <si>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Микрорайон, д. 18)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</si>
  <si>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Городец)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</si>
  <si>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Новые Ельцы)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</si>
  <si>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Твердякино)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</si>
  <si>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Алкатово)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</si>
  <si>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Третники)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</si>
  <si>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д. Зехново)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</si>
  <si>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Сосница)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</si>
  <si>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</si>
  <si>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</si>
  <si>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</si>
  <si>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</si>
  <si>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с. Святое, ул. Центральная и ул. Молодежная)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</si>
  <si>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Поребрица)</t>
  </si>
  <si>
    <t>2 02 25599 04 0000 150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</si>
  <si>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</si>
  <si>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</si>
  <si>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Субсидии бюджетам городских округов на софинансирование капитальных вложений в объекты муниципальной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</si>
  <si>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</si>
  <si>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</si>
  <si>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</si>
  <si>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</si>
  <si>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</si>
  <si>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</si>
  <si>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от 23.12.2022 г. № 22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</si>
  <si>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</si>
  <si>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</si>
  <si>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</si>
  <si>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</si>
  <si>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</si>
  <si>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</si>
  <si>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</si>
  <si>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</si>
  <si>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</si>
  <si>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2 02 49999 04 8000 150</t>
  </si>
  <si>
    <t>Прочие межбюджетные трансферты на реализацию образовательных проектов в рамках поддержки школьных инициатив Тверской области</t>
  </si>
  <si>
    <t>2 02 25519 04 0000 150</t>
  </si>
  <si>
    <t>Субсидии бюджетам городских округов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</si>
  <si>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</si>
  <si>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</si>
  <si>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2 02 49999 04 0000 150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</si>
  <si>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</si>
  <si>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2 02 49999 04 2164 150</t>
  </si>
  <si>
    <t>спорт</t>
  </si>
  <si>
    <t xml:space="preserve">дорога лом </t>
  </si>
  <si>
    <t>Прочие межбюджетные трансферты, передаваемые бюджетам городских округов</t>
  </si>
  <si>
    <t>2 02 00000 00 0000 000</t>
  </si>
  <si>
    <t>2 00 00000 00 0000 000</t>
  </si>
  <si>
    <t xml:space="preserve">свет лом </t>
  </si>
  <si>
    <t>культура галерея</t>
  </si>
  <si>
    <t>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</si>
  <si>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</si>
  <si>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от 24.08.2023 г. №49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</si>
</sst>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-* #,##0.0\ _₽_-;\-* #,##0.0\ _₽_-;_-* &quot;-&quot;??\ _₽_-;_-@_-"/>
    <numFmt numFmtId="198" formatCode="#,##0.0_ ;\-#,##0.0\ "/>
    <numFmt numFmtId="199" formatCode="_-* #,##0.0_-;\-* #,##0.0_-;_-* &quot;-&quot;??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173" fontId="3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57" fillId="33" borderId="10" xfId="0" applyNumberFormat="1" applyFont="1" applyFill="1" applyBorder="1" applyAlignment="1">
      <alignment horizontal="right" vertical="justify"/>
    </xf>
    <xf numFmtId="0" fontId="57" fillId="33" borderId="10" xfId="0" applyFont="1" applyFill="1" applyBorder="1" applyAlignment="1">
      <alignment horizontal="left" vertical="justify"/>
    </xf>
    <xf numFmtId="0" fontId="57" fillId="33" borderId="10" xfId="0" applyNumberFormat="1" applyFont="1" applyFill="1" applyBorder="1" applyAlignment="1">
      <alignment horizontal="justify" vertical="top" wrapText="1"/>
    </xf>
    <xf numFmtId="4" fontId="57" fillId="33" borderId="10" xfId="66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horizontal="left" vertical="justify" wrapText="1"/>
    </xf>
    <xf numFmtId="49" fontId="58" fillId="33" borderId="10" xfId="0" applyNumberFormat="1" applyFont="1" applyFill="1" applyBorder="1" applyAlignment="1">
      <alignment horizontal="right" vertical="justify"/>
    </xf>
    <xf numFmtId="0" fontId="58" fillId="33" borderId="10" xfId="0" applyFont="1" applyFill="1" applyBorder="1" applyAlignment="1">
      <alignment horizontal="left" vertical="justify"/>
    </xf>
    <xf numFmtId="0" fontId="58" fillId="33" borderId="10" xfId="0" applyNumberFormat="1" applyFont="1" applyFill="1" applyBorder="1" applyAlignment="1">
      <alignment horizontal="justify" vertical="top" wrapText="1"/>
    </xf>
    <xf numFmtId="196" fontId="58" fillId="33" borderId="10" xfId="66" applyNumberFormat="1" applyFont="1" applyFill="1" applyBorder="1" applyAlignment="1">
      <alignment vertical="top"/>
      <protection locked="0"/>
    </xf>
    <xf numFmtId="49" fontId="59" fillId="33" borderId="10" xfId="0" applyNumberFormat="1" applyFont="1" applyFill="1" applyBorder="1" applyAlignment="1">
      <alignment horizontal="right" vertical="justify"/>
    </xf>
    <xf numFmtId="196" fontId="58" fillId="33" borderId="10" xfId="66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0" fontId="58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justify" vertical="top" wrapText="1"/>
    </xf>
    <xf numFmtId="4" fontId="58" fillId="33" borderId="10" xfId="0" applyNumberFormat="1" applyFont="1" applyFill="1" applyBorder="1" applyAlignment="1">
      <alignment horizontal="right" vertical="top"/>
    </xf>
    <xf numFmtId="49" fontId="60" fillId="33" borderId="10" xfId="0" applyNumberFormat="1" applyFont="1" applyFill="1" applyBorder="1" applyAlignment="1">
      <alignment horizontal="right" vertical="justify"/>
    </xf>
    <xf numFmtId="0" fontId="60" fillId="33" borderId="10" xfId="0" applyFont="1" applyFill="1" applyBorder="1" applyAlignment="1">
      <alignment vertical="justify"/>
    </xf>
    <xf numFmtId="0" fontId="60" fillId="33" borderId="10" xfId="0" applyFont="1" applyFill="1" applyBorder="1" applyAlignment="1">
      <alignment horizontal="justify" vertical="top" wrapText="1"/>
    </xf>
    <xf numFmtId="4" fontId="61" fillId="33" borderId="10" xfId="0" applyNumberFormat="1" applyFont="1" applyFill="1" applyBorder="1" applyAlignment="1">
      <alignment horizontal="right" vertical="top"/>
    </xf>
    <xf numFmtId="4" fontId="60" fillId="33" borderId="10" xfId="0" applyNumberFormat="1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justify" vertical="top"/>
    </xf>
    <xf numFmtId="4" fontId="57" fillId="33" borderId="10" xfId="0" applyNumberFormat="1" applyFont="1" applyFill="1" applyBorder="1" applyAlignment="1">
      <alignment horizontal="right" vertical="top"/>
    </xf>
    <xf numFmtId="0" fontId="58" fillId="33" borderId="10" xfId="0" applyFont="1" applyFill="1" applyBorder="1" applyAlignment="1">
      <alignment horizontal="justify" vertical="top"/>
    </xf>
    <xf numFmtId="49" fontId="61" fillId="33" borderId="10" xfId="0" applyNumberFormat="1" applyFont="1" applyFill="1" applyBorder="1" applyAlignment="1">
      <alignment horizontal="right" vertical="justify"/>
    </xf>
    <xf numFmtId="0" fontId="61" fillId="33" borderId="10" xfId="0" applyNumberFormat="1" applyFont="1" applyFill="1" applyBorder="1" applyAlignment="1">
      <alignment horizontal="justify" vertical="top" wrapText="1"/>
    </xf>
    <xf numFmtId="4" fontId="61" fillId="33" borderId="10" xfId="66" applyNumberFormat="1" applyFont="1" applyFill="1" applyBorder="1" applyAlignment="1">
      <alignment horizontal="right" vertical="top"/>
      <protection locked="0"/>
    </xf>
    <xf numFmtId="0" fontId="58" fillId="33" borderId="10" xfId="0" applyFont="1" applyFill="1" applyBorder="1" applyAlignment="1">
      <alignment horizontal="left" vertical="justify" wrapText="1"/>
    </xf>
    <xf numFmtId="4" fontId="58" fillId="33" borderId="10" xfId="66" applyNumberFormat="1" applyFont="1" applyFill="1" applyBorder="1" applyAlignment="1">
      <alignment horizontal="right" vertical="top"/>
      <protection locked="0"/>
    </xf>
    <xf numFmtId="49" fontId="58" fillId="33" borderId="10" xfId="0" applyNumberFormat="1" applyFont="1" applyFill="1" applyBorder="1" applyAlignment="1">
      <alignment horizontal="right" vertical="justify" wrapText="1"/>
    </xf>
    <xf numFmtId="49" fontId="61" fillId="33" borderId="10" xfId="0" applyNumberFormat="1" applyFont="1" applyFill="1" applyBorder="1" applyAlignment="1">
      <alignment horizontal="right" vertical="justify" wrapText="1"/>
    </xf>
    <xf numFmtId="4" fontId="57" fillId="33" borderId="10" xfId="66" applyNumberFormat="1" applyFont="1" applyFill="1" applyBorder="1" applyAlignment="1">
      <alignment vertical="top"/>
      <protection locked="0"/>
    </xf>
    <xf numFmtId="4" fontId="58" fillId="33" borderId="10" xfId="66" applyNumberFormat="1" applyFont="1" applyFill="1" applyBorder="1" applyAlignment="1">
      <alignment vertical="top"/>
      <protection locked="0"/>
    </xf>
    <xf numFmtId="0" fontId="60" fillId="33" borderId="10" xfId="0" applyNumberFormat="1" applyFont="1" applyFill="1" applyBorder="1" applyAlignment="1">
      <alignment horizontal="justify" vertical="top" wrapText="1"/>
    </xf>
    <xf numFmtId="4" fontId="60" fillId="33" borderId="10" xfId="66" applyNumberFormat="1" applyFont="1" applyFill="1" applyBorder="1" applyAlignment="1">
      <alignment vertical="top"/>
      <protection locked="0"/>
    </xf>
    <xf numFmtId="4" fontId="61" fillId="33" borderId="10" xfId="66" applyNumberFormat="1" applyFont="1" applyFill="1" applyBorder="1" applyAlignment="1">
      <alignment vertical="top"/>
      <protection locked="0"/>
    </xf>
    <xf numFmtId="0" fontId="60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0" fontId="62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3" fillId="33" borderId="0" xfId="0" applyFont="1" applyFill="1" applyAlignment="1">
      <alignment horizontal="right"/>
    </xf>
    <xf numFmtId="4" fontId="63" fillId="33" borderId="0" xfId="0" applyNumberFormat="1" applyFont="1" applyFill="1" applyAlignment="1">
      <alignment/>
    </xf>
    <xf numFmtId="0" fontId="59" fillId="33" borderId="10" xfId="0" applyFont="1" applyFill="1" applyBorder="1" applyAlignment="1">
      <alignment vertical="justify"/>
    </xf>
    <xf numFmtId="0" fontId="59" fillId="33" borderId="10" xfId="0" applyFont="1" applyFill="1" applyBorder="1" applyAlignment="1">
      <alignment horizontal="justify" vertical="top" wrapText="1"/>
    </xf>
    <xf numFmtId="4" fontId="59" fillId="33" borderId="10" xfId="0" applyNumberFormat="1" applyFont="1" applyFill="1" applyBorder="1" applyAlignment="1">
      <alignment horizontal="right" vertical="top"/>
    </xf>
    <xf numFmtId="4" fontId="13" fillId="33" borderId="10" xfId="0" applyNumberFormat="1" applyFont="1" applyFill="1" applyBorder="1" applyAlignment="1">
      <alignment horizontal="right" vertical="top"/>
    </xf>
    <xf numFmtId="4" fontId="8" fillId="33" borderId="10" xfId="66" applyNumberFormat="1" applyFont="1" applyFill="1" applyBorder="1" applyAlignment="1">
      <alignment vertical="top"/>
      <protection locked="0"/>
    </xf>
    <xf numFmtId="4" fontId="9" fillId="33" borderId="0" xfId="0" applyNumberFormat="1" applyFont="1" applyFill="1" applyAlignment="1">
      <alignment/>
    </xf>
    <xf numFmtId="10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60" fillId="33" borderId="10" xfId="0" applyFont="1" applyFill="1" applyBorder="1" applyAlignment="1">
      <alignment horizontal="left" vertical="top" wrapText="1"/>
    </xf>
    <xf numFmtId="196" fontId="9" fillId="33" borderId="0" xfId="0" applyNumberFormat="1" applyFont="1" applyFill="1" applyAlignment="1">
      <alignment/>
    </xf>
    <xf numFmtId="4" fontId="60" fillId="33" borderId="10" xfId="66" applyNumberFormat="1" applyFont="1" applyFill="1" applyBorder="1" applyAlignment="1">
      <alignment horizontal="right" vertical="top"/>
      <protection locked="0"/>
    </xf>
    <xf numFmtId="4" fontId="58" fillId="0" borderId="10" xfId="66" applyNumberFormat="1" applyFont="1" applyFill="1" applyBorder="1" applyAlignment="1">
      <alignment vertical="top"/>
      <protection locked="0"/>
    </xf>
    <xf numFmtId="4" fontId="60" fillId="0" borderId="10" xfId="66" applyNumberFormat="1" applyFont="1" applyFill="1" applyBorder="1" applyAlignment="1">
      <alignment vertical="top"/>
      <protection locked="0"/>
    </xf>
    <xf numFmtId="4" fontId="57" fillId="0" borderId="10" xfId="66" applyNumberFormat="1" applyFont="1" applyFill="1" applyBorder="1" applyAlignment="1">
      <alignment vertical="top"/>
      <protection locked="0"/>
    </xf>
    <xf numFmtId="4" fontId="61" fillId="0" borderId="10" xfId="66" applyNumberFormat="1" applyFont="1" applyFill="1" applyBorder="1" applyAlignment="1">
      <alignment vertical="top"/>
      <protection locked="0"/>
    </xf>
    <xf numFmtId="49" fontId="13" fillId="0" borderId="10" xfId="0" applyNumberFormat="1" applyFont="1" applyFill="1" applyBorder="1" applyAlignment="1">
      <alignment horizontal="right" vertical="justify"/>
    </xf>
    <xf numFmtId="0" fontId="13" fillId="0" borderId="10" xfId="0" applyFont="1" applyFill="1" applyBorder="1" applyAlignment="1">
      <alignment horizontal="left" vertical="top" wrapText="1"/>
    </xf>
    <xf numFmtId="4" fontId="14" fillId="0" borderId="10" xfId="66" applyNumberFormat="1" applyFont="1" applyFill="1" applyBorder="1" applyAlignment="1">
      <alignment vertical="top"/>
      <protection locked="0"/>
    </xf>
    <xf numFmtId="4" fontId="13" fillId="0" borderId="10" xfId="66" applyNumberFormat="1" applyFont="1" applyFill="1" applyBorder="1" applyAlignment="1">
      <alignment vertical="top"/>
      <protection locked="0"/>
    </xf>
    <xf numFmtId="0" fontId="12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justify" vertical="top" wrapText="1"/>
    </xf>
    <xf numFmtId="4" fontId="12" fillId="0" borderId="10" xfId="66" applyNumberFormat="1" applyFont="1" applyFill="1" applyBorder="1" applyAlignment="1">
      <alignment vertical="top"/>
      <protection locked="0"/>
    </xf>
    <xf numFmtId="49" fontId="12" fillId="0" borderId="10" xfId="0" applyNumberFormat="1" applyFont="1" applyFill="1" applyBorder="1" applyAlignment="1">
      <alignment horizontal="right" vertical="justify"/>
    </xf>
    <xf numFmtId="4" fontId="12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right" vertical="justify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vertical="top"/>
    </xf>
    <xf numFmtId="0" fontId="8" fillId="0" borderId="10" xfId="53" applyFont="1" applyFill="1" applyBorder="1" applyAlignment="1">
      <alignment horizontal="justify" vertical="top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justify" vertical="top" wrapText="1"/>
    </xf>
    <xf numFmtId="0" fontId="60" fillId="33" borderId="10" xfId="0" applyFont="1" applyFill="1" applyBorder="1" applyAlignment="1">
      <alignment vertical="justify" wrapText="1"/>
    </xf>
    <xf numFmtId="0" fontId="12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53" applyFont="1" applyFill="1" applyBorder="1" applyAlignment="1">
      <alignment horizontal="justify" vertical="top" wrapText="1"/>
      <protection/>
    </xf>
    <xf numFmtId="0" fontId="57" fillId="33" borderId="10" xfId="0" applyNumberFormat="1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 2" xfId="55"/>
    <cellStyle name="Обычный 4" xfId="56"/>
    <cellStyle name="Обычный 4 2 5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4 2" xfId="69"/>
    <cellStyle name="Финансовый 5" xfId="70"/>
    <cellStyle name="Финансовый 6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view="pageBreakPreview" zoomScaleSheetLayoutView="100" zoomScalePageLayoutView="0" workbookViewId="0" topLeftCell="A176">
      <selection activeCell="A196" sqref="A196:IV196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69.28125" style="1" customWidth="1"/>
    <col min="4" max="4" width="15.00390625" style="1" hidden="1" customWidth="1"/>
    <col min="5" max="5" width="17.00390625" style="3" customWidth="1"/>
    <col min="6" max="6" width="17.00390625" style="1" customWidth="1"/>
    <col min="7" max="7" width="16.7109375" style="1" customWidth="1"/>
    <col min="8" max="8" width="16.57421875" style="1" hidden="1" customWidth="1"/>
    <col min="9" max="9" width="17.28125" style="1" hidden="1" customWidth="1"/>
    <col min="10" max="10" width="15.140625" style="1" hidden="1" customWidth="1"/>
    <col min="11" max="11" width="14.421875" style="1" hidden="1" customWidth="1"/>
    <col min="12" max="12" width="13.8515625" style="1" hidden="1" customWidth="1"/>
    <col min="13" max="13" width="12.00390625" style="1" customWidth="1"/>
    <col min="14" max="16384" width="9.140625" style="1" customWidth="1"/>
  </cols>
  <sheetData>
    <row r="1" spans="3:7" ht="15" customHeight="1" hidden="1">
      <c r="C1" s="2"/>
      <c r="D1" s="2"/>
      <c r="E1" s="95"/>
      <c r="F1" s="95"/>
      <c r="G1" s="95"/>
    </row>
    <row r="2" spans="3:7" ht="15" customHeight="1" hidden="1">
      <c r="C2" s="94"/>
      <c r="D2" s="94"/>
      <c r="E2" s="94"/>
      <c r="F2" s="94"/>
      <c r="G2" s="3"/>
    </row>
    <row r="3" spans="3:7" ht="15" customHeight="1" hidden="1">
      <c r="C3" s="94"/>
      <c r="D3" s="94"/>
      <c r="E3" s="94"/>
      <c r="F3" s="94"/>
      <c r="G3" s="3"/>
    </row>
    <row r="4" spans="3:7" ht="15" hidden="1">
      <c r="C4" s="57"/>
      <c r="D4" s="57"/>
      <c r="E4" s="4"/>
      <c r="F4" s="5"/>
      <c r="G4" s="5"/>
    </row>
    <row r="5" spans="3:7" ht="15" customHeight="1" hidden="1">
      <c r="C5" s="57"/>
      <c r="D5" s="57"/>
      <c r="E5" s="95"/>
      <c r="F5" s="95"/>
      <c r="G5" s="5"/>
    </row>
    <row r="6" spans="3:7" ht="15" hidden="1">
      <c r="C6" s="57"/>
      <c r="D6" s="57"/>
      <c r="E6" s="57"/>
      <c r="F6" s="5"/>
      <c r="G6" s="5"/>
    </row>
    <row r="7" spans="3:7" ht="15" customHeight="1" hidden="1">
      <c r="C7" s="94"/>
      <c r="D7" s="94"/>
      <c r="E7" s="94"/>
      <c r="F7" s="94"/>
      <c r="G7" s="3"/>
    </row>
    <row r="8" spans="3:7" ht="15" customHeight="1" hidden="1">
      <c r="C8" s="94"/>
      <c r="D8" s="94"/>
      <c r="E8" s="94"/>
      <c r="F8" s="94"/>
      <c r="G8" s="3"/>
    </row>
    <row r="9" spans="3:7" ht="15" customHeight="1" hidden="1">
      <c r="C9" s="94"/>
      <c r="D9" s="94"/>
      <c r="E9" s="94"/>
      <c r="F9" s="94"/>
      <c r="G9" s="3"/>
    </row>
    <row r="10" spans="3:7" ht="15" customHeight="1" hidden="1">
      <c r="C10" s="95"/>
      <c r="D10" s="95"/>
      <c r="E10" s="95"/>
      <c r="F10" s="95"/>
      <c r="G10" s="3"/>
    </row>
    <row r="11" ht="15" hidden="1"/>
    <row r="12" ht="15" hidden="1"/>
    <row r="13" spans="5:6" ht="14.25">
      <c r="E13" s="87" t="s">
        <v>264</v>
      </c>
      <c r="F13" s="2"/>
    </row>
    <row r="14" spans="2:6" ht="15">
      <c r="B14" s="6"/>
      <c r="E14" s="3" t="s">
        <v>136</v>
      </c>
      <c r="F14" s="2"/>
    </row>
    <row r="15" spans="2:6" ht="13.5" customHeight="1">
      <c r="B15" s="6"/>
      <c r="E15" s="3" t="s">
        <v>310</v>
      </c>
      <c r="F15" s="2"/>
    </row>
    <row r="16" spans="2:6" ht="15">
      <c r="B16" s="6"/>
      <c r="E16" s="3" t="s">
        <v>311</v>
      </c>
      <c r="F16" s="2"/>
    </row>
    <row r="17" spans="2:6" ht="15">
      <c r="B17" s="6"/>
      <c r="E17" s="3" t="s">
        <v>312</v>
      </c>
      <c r="F17" s="2"/>
    </row>
    <row r="18" spans="2:6" ht="15">
      <c r="B18" s="6" t="s">
        <v>70</v>
      </c>
      <c r="E18" s="3" t="s">
        <v>313</v>
      </c>
      <c r="F18" s="2"/>
    </row>
    <row r="19" spans="5:6" ht="15">
      <c r="E19" s="3" t="s">
        <v>314</v>
      </c>
      <c r="F19" s="7"/>
    </row>
    <row r="20" spans="2:6" ht="15">
      <c r="B20" s="6" t="s">
        <v>70</v>
      </c>
      <c r="E20" s="3" t="s">
        <v>337</v>
      </c>
      <c r="F20" s="2"/>
    </row>
    <row r="21" spans="5:6" ht="12.75">
      <c r="E21" s="7"/>
      <c r="F21" s="7"/>
    </row>
    <row r="22" spans="5:6" ht="14.25">
      <c r="E22" s="60" t="s">
        <v>264</v>
      </c>
      <c r="F22" s="2"/>
    </row>
    <row r="23" spans="2:6" ht="15">
      <c r="B23" s="6"/>
      <c r="E23" s="4" t="s">
        <v>136</v>
      </c>
      <c r="F23" s="2"/>
    </row>
    <row r="24" spans="2:6" ht="15" hidden="1">
      <c r="B24" s="6"/>
      <c r="E24" s="4"/>
      <c r="F24" s="2"/>
    </row>
    <row r="25" spans="2:6" ht="15">
      <c r="B25" s="6"/>
      <c r="E25" s="4" t="s">
        <v>154</v>
      </c>
      <c r="F25" s="2"/>
    </row>
    <row r="26" spans="2:6" ht="15">
      <c r="B26" s="6"/>
      <c r="E26" s="4" t="s">
        <v>266</v>
      </c>
      <c r="F26" s="2"/>
    </row>
    <row r="27" spans="2:6" ht="15">
      <c r="B27" s="6" t="s">
        <v>70</v>
      </c>
      <c r="E27" s="4" t="s">
        <v>309</v>
      </c>
      <c r="F27" s="2"/>
    </row>
    <row r="28" spans="5:6" ht="12.75">
      <c r="E28" s="7"/>
      <c r="F28" s="7"/>
    </row>
    <row r="29" spans="1:10" ht="42.75" customHeight="1">
      <c r="A29" s="96" t="s">
        <v>267</v>
      </c>
      <c r="B29" s="96"/>
      <c r="C29" s="96"/>
      <c r="D29" s="96"/>
      <c r="E29" s="96"/>
      <c r="F29" s="96"/>
      <c r="G29" s="96"/>
      <c r="H29" s="55">
        <f>E33+E153</f>
        <v>383704092.69666666</v>
      </c>
      <c r="I29" s="55">
        <f>F33+F153</f>
        <v>330703489.0114943</v>
      </c>
      <c r="J29" s="55">
        <f>G33+G153</f>
        <v>327068214.0827586</v>
      </c>
    </row>
    <row r="30" spans="1:7" ht="34.5" customHeight="1">
      <c r="A30" s="91" t="s">
        <v>0</v>
      </c>
      <c r="B30" s="91"/>
      <c r="C30" s="91" t="s">
        <v>1</v>
      </c>
      <c r="D30" s="58"/>
      <c r="E30" s="92" t="s">
        <v>71</v>
      </c>
      <c r="F30" s="92"/>
      <c r="G30" s="92"/>
    </row>
    <row r="31" spans="1:7" ht="15">
      <c r="A31" s="91"/>
      <c r="B31" s="91"/>
      <c r="C31" s="91"/>
      <c r="D31" s="58" t="s">
        <v>225</v>
      </c>
      <c r="E31" s="58" t="s">
        <v>265</v>
      </c>
      <c r="F31" s="58" t="s">
        <v>258</v>
      </c>
      <c r="G31" s="58" t="s">
        <v>268</v>
      </c>
    </row>
    <row r="32" spans="1:7" ht="15">
      <c r="A32" s="92">
        <v>1</v>
      </c>
      <c r="B32" s="92"/>
      <c r="C32" s="59">
        <v>2</v>
      </c>
      <c r="D32" s="59"/>
      <c r="E32" s="59">
        <v>3</v>
      </c>
      <c r="F32" s="59">
        <v>4</v>
      </c>
      <c r="G32" s="59">
        <v>5</v>
      </c>
    </row>
    <row r="33" spans="1:11" ht="21" customHeight="1">
      <c r="A33" s="8" t="s">
        <v>2</v>
      </c>
      <c r="B33" s="9" t="s">
        <v>3</v>
      </c>
      <c r="C33" s="90" t="s">
        <v>72</v>
      </c>
      <c r="D33" s="11" t="e">
        <f>D34+D47+D72+D78+D92+D102+D113+D133+D98+D75+D111+D41+D64</f>
        <v>#REF!</v>
      </c>
      <c r="E33" s="11">
        <f>E34+E47+E72+E78+E92+E102+E113+E133+E98+E75+E111+E41+E64</f>
        <v>379789392.69666666</v>
      </c>
      <c r="F33" s="11">
        <f>F34+F47+F72+F78+F92+F102+F113+F133+F98+F75+F111+F41+F64</f>
        <v>330703489.0114943</v>
      </c>
      <c r="G33" s="11">
        <f>G34+G47+G72+G78+G92+G102+G113+G133+G98+G75+G111+G41+G64</f>
        <v>327068214.0827586</v>
      </c>
      <c r="I33" s="55">
        <f>E33-E41</f>
        <v>360977382.69666666</v>
      </c>
      <c r="J33" s="55">
        <f>F33-F41</f>
        <v>310431659.0114943</v>
      </c>
      <c r="K33" s="55">
        <f>G33-G41</f>
        <v>305697934.0827586</v>
      </c>
    </row>
    <row r="34" spans="1:7" ht="21" customHeight="1">
      <c r="A34" s="8" t="s">
        <v>2</v>
      </c>
      <c r="B34" s="9" t="s">
        <v>4</v>
      </c>
      <c r="C34" s="90" t="s">
        <v>73</v>
      </c>
      <c r="D34" s="11">
        <f>D35</f>
        <v>0</v>
      </c>
      <c r="E34" s="11">
        <f>E35</f>
        <v>219628064.26666665</v>
      </c>
      <c r="F34" s="11">
        <f>F35</f>
        <v>213785381.41149426</v>
      </c>
      <c r="G34" s="11">
        <f>G35</f>
        <v>208430954.4827586</v>
      </c>
    </row>
    <row r="35" spans="1:7" ht="21.75" customHeight="1">
      <c r="A35" s="8" t="s">
        <v>2</v>
      </c>
      <c r="B35" s="12" t="s">
        <v>5</v>
      </c>
      <c r="C35" s="90" t="s">
        <v>6</v>
      </c>
      <c r="D35" s="11">
        <f>D36+D37+D38+D39</f>
        <v>0</v>
      </c>
      <c r="E35" s="11">
        <f>E36+E37+E38+E39+E40</f>
        <v>219628064.26666665</v>
      </c>
      <c r="F35" s="11">
        <f>F36+F37+F38+F39+F40</f>
        <v>213785381.41149426</v>
      </c>
      <c r="G35" s="11">
        <f>G36+G37+G38+G39+G40</f>
        <v>208430954.4827586</v>
      </c>
    </row>
    <row r="36" spans="1:12" ht="60">
      <c r="A36" s="13" t="s">
        <v>2</v>
      </c>
      <c r="B36" s="14" t="s">
        <v>7</v>
      </c>
      <c r="C36" s="15" t="s">
        <v>53</v>
      </c>
      <c r="D36" s="16"/>
      <c r="E36" s="16">
        <f>333348000*H36/100</f>
        <v>215742825.6</v>
      </c>
      <c r="F36" s="16">
        <f>336583000*I36/100</f>
        <v>209960475.4</v>
      </c>
      <c r="G36" s="16">
        <f>340250000*J36/100</f>
        <v>204660375</v>
      </c>
      <c r="H36" s="1">
        <f>15+49.72</f>
        <v>64.72</v>
      </c>
      <c r="I36" s="1">
        <f>15+47.38</f>
        <v>62.38</v>
      </c>
      <c r="J36" s="1">
        <f>15+45.15</f>
        <v>60.15</v>
      </c>
      <c r="L36" s="1">
        <f>E36/H36*(H36-20)</f>
        <v>149073225.6</v>
      </c>
    </row>
    <row r="37" spans="1:10" ht="92.25" customHeight="1">
      <c r="A37" s="13" t="s">
        <v>2</v>
      </c>
      <c r="B37" s="14" t="s">
        <v>8</v>
      </c>
      <c r="C37" s="15" t="s">
        <v>303</v>
      </c>
      <c r="D37" s="16"/>
      <c r="E37" s="16">
        <f>1242000*H37/100</f>
        <v>803822.4</v>
      </c>
      <c r="F37" s="16">
        <f>1260000*I37/100</f>
        <v>785988</v>
      </c>
      <c r="G37" s="16">
        <f>1279000*J37/100</f>
        <v>769318.5</v>
      </c>
      <c r="H37" s="1">
        <f>15+49.72</f>
        <v>64.72</v>
      </c>
      <c r="I37" s="1">
        <f>15+47.38</f>
        <v>62.38</v>
      </c>
      <c r="J37" s="1">
        <f>15+45.15</f>
        <v>60.15</v>
      </c>
    </row>
    <row r="38" spans="1:10" ht="45" customHeight="1">
      <c r="A38" s="13" t="s">
        <v>2</v>
      </c>
      <c r="B38" s="14" t="s">
        <v>52</v>
      </c>
      <c r="C38" s="15" t="s">
        <v>54</v>
      </c>
      <c r="D38" s="16"/>
      <c r="E38" s="16">
        <f>3643000*H38/100</f>
        <v>2357749.6</v>
      </c>
      <c r="F38" s="16">
        <f>3695000*I38/100</f>
        <v>2304941</v>
      </c>
      <c r="G38" s="16">
        <f>3751000*J38/100</f>
        <v>2256226.5</v>
      </c>
      <c r="H38" s="1">
        <f>15+49.72</f>
        <v>64.72</v>
      </c>
      <c r="I38" s="1">
        <f>15+47.38</f>
        <v>62.38</v>
      </c>
      <c r="J38" s="1">
        <f>15+45.15</f>
        <v>60.15</v>
      </c>
    </row>
    <row r="39" spans="1:7" ht="15" customHeight="1" hidden="1">
      <c r="A39" s="17" t="s">
        <v>2</v>
      </c>
      <c r="B39" s="14" t="s">
        <v>9</v>
      </c>
      <c r="C39" s="15" t="s">
        <v>74</v>
      </c>
      <c r="D39" s="18"/>
      <c r="E39" s="18"/>
      <c r="F39" s="18"/>
      <c r="G39" s="18"/>
    </row>
    <row r="40" spans="1:12" ht="76.5" customHeight="1">
      <c r="A40" s="17" t="s">
        <v>2</v>
      </c>
      <c r="B40" s="14" t="s">
        <v>227</v>
      </c>
      <c r="C40" s="15" t="s">
        <v>304</v>
      </c>
      <c r="D40" s="18"/>
      <c r="E40" s="18">
        <f>4843000*H40/100/87%</f>
        <v>723666.6666666666</v>
      </c>
      <c r="F40" s="18">
        <f>4912000*I40/100/87%</f>
        <v>733977.0114942528</v>
      </c>
      <c r="G40" s="18">
        <f>4986000*J40/100/87%</f>
        <v>745034.4827586206</v>
      </c>
      <c r="H40" s="1">
        <v>13</v>
      </c>
      <c r="I40" s="1">
        <v>13</v>
      </c>
      <c r="J40" s="1">
        <v>13</v>
      </c>
      <c r="L40" s="62"/>
    </row>
    <row r="41" spans="1:7" ht="33.75" customHeight="1">
      <c r="A41" s="8" t="s">
        <v>2</v>
      </c>
      <c r="B41" s="19" t="s">
        <v>58</v>
      </c>
      <c r="C41" s="20" t="s">
        <v>57</v>
      </c>
      <c r="D41" s="11">
        <f>D42</f>
        <v>0</v>
      </c>
      <c r="E41" s="11">
        <f>E42</f>
        <v>18812010</v>
      </c>
      <c r="F41" s="11">
        <f>F42</f>
        <v>20271830</v>
      </c>
      <c r="G41" s="11">
        <f>G42</f>
        <v>21370280</v>
      </c>
    </row>
    <row r="42" spans="1:7" ht="28.5">
      <c r="A42" s="8" t="s">
        <v>2</v>
      </c>
      <c r="B42" s="12" t="s">
        <v>75</v>
      </c>
      <c r="C42" s="10" t="s">
        <v>76</v>
      </c>
      <c r="D42" s="11">
        <f>D43+D44+D45+D46</f>
        <v>0</v>
      </c>
      <c r="E42" s="11">
        <f>E43+E44+E45+E46</f>
        <v>18812010</v>
      </c>
      <c r="F42" s="11">
        <f>F43+F44+F45+F46</f>
        <v>20271830</v>
      </c>
      <c r="G42" s="11">
        <f>G43+G44+G45+G46</f>
        <v>21370280</v>
      </c>
    </row>
    <row r="43" spans="1:7" ht="60">
      <c r="A43" s="17" t="s">
        <v>2</v>
      </c>
      <c r="B43" s="21" t="s">
        <v>62</v>
      </c>
      <c r="C43" s="22" t="s">
        <v>63</v>
      </c>
      <c r="D43" s="18"/>
      <c r="E43" s="18">
        <v>8910310</v>
      </c>
      <c r="F43" s="18">
        <v>9671340</v>
      </c>
      <c r="G43" s="18">
        <v>10220450</v>
      </c>
    </row>
    <row r="44" spans="1:7" ht="75">
      <c r="A44" s="17" t="s">
        <v>2</v>
      </c>
      <c r="B44" s="21" t="s">
        <v>59</v>
      </c>
      <c r="C44" s="22" t="s">
        <v>64</v>
      </c>
      <c r="D44" s="18"/>
      <c r="E44" s="18">
        <v>61890</v>
      </c>
      <c r="F44" s="18">
        <v>66060</v>
      </c>
      <c r="G44" s="18">
        <v>67990</v>
      </c>
    </row>
    <row r="45" spans="1:7" ht="60">
      <c r="A45" s="17" t="s">
        <v>2</v>
      </c>
      <c r="B45" s="21" t="s">
        <v>60</v>
      </c>
      <c r="C45" s="22" t="s">
        <v>65</v>
      </c>
      <c r="D45" s="18"/>
      <c r="E45" s="18">
        <v>11014960</v>
      </c>
      <c r="F45" s="18">
        <v>11801020</v>
      </c>
      <c r="G45" s="18">
        <v>12340420</v>
      </c>
    </row>
    <row r="46" spans="1:7" ht="60">
      <c r="A46" s="17" t="s">
        <v>2</v>
      </c>
      <c r="B46" s="21" t="s">
        <v>61</v>
      </c>
      <c r="C46" s="22" t="s">
        <v>66</v>
      </c>
      <c r="D46" s="18"/>
      <c r="E46" s="18">
        <v>-1175150</v>
      </c>
      <c r="F46" s="18">
        <v>-1266590</v>
      </c>
      <c r="G46" s="18">
        <v>-1258580</v>
      </c>
    </row>
    <row r="47" spans="1:7" ht="21" customHeight="1">
      <c r="A47" s="8" t="s">
        <v>2</v>
      </c>
      <c r="B47" s="12" t="s">
        <v>10</v>
      </c>
      <c r="C47" s="10" t="s">
        <v>11</v>
      </c>
      <c r="D47" s="11">
        <f>D56+D59+D62</f>
        <v>0</v>
      </c>
      <c r="E47" s="11">
        <f>E56+E59+E62+E48</f>
        <v>16567569</v>
      </c>
      <c r="F47" s="11">
        <f>F56+F59+F62+F48</f>
        <v>16574277.599999998</v>
      </c>
      <c r="G47" s="11">
        <f>G56+G59+G62+G48</f>
        <v>16574479.6</v>
      </c>
    </row>
    <row r="48" spans="1:7" ht="33.75" customHeight="1">
      <c r="A48" s="13" t="s">
        <v>2</v>
      </c>
      <c r="B48" s="21" t="s">
        <v>246</v>
      </c>
      <c r="C48" s="15" t="s">
        <v>241</v>
      </c>
      <c r="D48" s="23">
        <f>D49</f>
        <v>0</v>
      </c>
      <c r="E48" s="23">
        <f>E49+E52+E55</f>
        <v>12451569</v>
      </c>
      <c r="F48" s="23">
        <f>F49+F52+F55</f>
        <v>12162277.599999998</v>
      </c>
      <c r="G48" s="23">
        <f>G49+G52+G55</f>
        <v>11851479.6</v>
      </c>
    </row>
    <row r="49" spans="1:7" ht="25.5" customHeight="1">
      <c r="A49" s="17" t="s">
        <v>2</v>
      </c>
      <c r="B49" s="50" t="s">
        <v>245</v>
      </c>
      <c r="C49" s="51" t="s">
        <v>242</v>
      </c>
      <c r="D49" s="28"/>
      <c r="E49" s="52">
        <f>E50+E51</f>
        <v>8579991</v>
      </c>
      <c r="F49" s="52">
        <f>F50+F51</f>
        <v>8378460.799999999</v>
      </c>
      <c r="G49" s="52">
        <f>G50+G51</f>
        <v>8139944</v>
      </c>
    </row>
    <row r="50" spans="1:12" ht="25.5" customHeight="1">
      <c r="A50" s="24" t="s">
        <v>2</v>
      </c>
      <c r="B50" s="25" t="s">
        <v>247</v>
      </c>
      <c r="C50" s="26" t="s">
        <v>242</v>
      </c>
      <c r="D50" s="27"/>
      <c r="E50" s="28">
        <f>60851000*H50</f>
        <v>8579991</v>
      </c>
      <c r="F50" s="28">
        <f>64252000*I50</f>
        <v>8378460.799999999</v>
      </c>
      <c r="G50" s="28">
        <f>67720000*J50</f>
        <v>8139944</v>
      </c>
      <c r="H50" s="56">
        <v>0.141</v>
      </c>
      <c r="I50" s="56">
        <v>0.1304</v>
      </c>
      <c r="J50" s="56">
        <v>0.1202</v>
      </c>
      <c r="L50" s="55"/>
    </row>
    <row r="51" spans="1:7" ht="30.75" customHeight="1" hidden="1">
      <c r="A51" s="24" t="s">
        <v>2</v>
      </c>
      <c r="B51" s="25" t="s">
        <v>250</v>
      </c>
      <c r="C51" s="26" t="s">
        <v>255</v>
      </c>
      <c r="D51" s="27"/>
      <c r="E51" s="28"/>
      <c r="F51" s="28"/>
      <c r="G51" s="28"/>
    </row>
    <row r="52" spans="1:12" ht="25.5" customHeight="1">
      <c r="A52" s="17" t="s">
        <v>2</v>
      </c>
      <c r="B52" s="50" t="s">
        <v>248</v>
      </c>
      <c r="C52" s="51" t="s">
        <v>243</v>
      </c>
      <c r="D52" s="28"/>
      <c r="E52" s="52">
        <f>E53+E54</f>
        <v>3871577.9999999995</v>
      </c>
      <c r="F52" s="52">
        <f>F53+F54</f>
        <v>3783816.8</v>
      </c>
      <c r="G52" s="52">
        <f>G53+G54</f>
        <v>3711535.6</v>
      </c>
      <c r="I52" s="55"/>
      <c r="J52" s="55"/>
      <c r="K52" s="55"/>
      <c r="L52" s="55"/>
    </row>
    <row r="53" spans="1:7" ht="41.25" customHeight="1">
      <c r="A53" s="24" t="s">
        <v>2</v>
      </c>
      <c r="B53" s="25" t="s">
        <v>249</v>
      </c>
      <c r="C53" s="26" t="s">
        <v>244</v>
      </c>
      <c r="D53" s="27">
        <v>0</v>
      </c>
      <c r="E53" s="28">
        <f>27458000*H50</f>
        <v>3871577.9999999995</v>
      </c>
      <c r="F53" s="28">
        <f>29017000*I50</f>
        <v>3783816.8</v>
      </c>
      <c r="G53" s="28">
        <f>30878000*J50</f>
        <v>3711535.6</v>
      </c>
    </row>
    <row r="54" spans="1:7" ht="38.25" customHeight="1" hidden="1">
      <c r="A54" s="24" t="s">
        <v>2</v>
      </c>
      <c r="B54" s="25" t="s">
        <v>251</v>
      </c>
      <c r="C54" s="26" t="s">
        <v>254</v>
      </c>
      <c r="D54" s="28"/>
      <c r="E54" s="28"/>
      <c r="F54" s="28"/>
      <c r="G54" s="28"/>
    </row>
    <row r="55" spans="1:7" ht="27.75" customHeight="1" hidden="1">
      <c r="A55" s="17" t="s">
        <v>2</v>
      </c>
      <c r="B55" s="50" t="s">
        <v>252</v>
      </c>
      <c r="C55" s="51" t="s">
        <v>253</v>
      </c>
      <c r="D55" s="28"/>
      <c r="E55" s="52"/>
      <c r="F55" s="52"/>
      <c r="G55" s="52"/>
    </row>
    <row r="56" spans="1:7" ht="23.25" customHeight="1" hidden="1">
      <c r="A56" s="13" t="s">
        <v>2</v>
      </c>
      <c r="B56" s="21" t="s">
        <v>77</v>
      </c>
      <c r="C56" s="15" t="s">
        <v>78</v>
      </c>
      <c r="D56" s="23">
        <f>D57</f>
        <v>0</v>
      </c>
      <c r="E56" s="23">
        <f>E57+E58</f>
        <v>0</v>
      </c>
      <c r="F56" s="23">
        <f>F57+F58</f>
        <v>0</v>
      </c>
      <c r="G56" s="23">
        <f>G57+G58</f>
        <v>0</v>
      </c>
    </row>
    <row r="57" spans="1:7" ht="12.75" hidden="1">
      <c r="A57" s="24" t="s">
        <v>2</v>
      </c>
      <c r="B57" s="25" t="s">
        <v>232</v>
      </c>
      <c r="C57" s="26" t="s">
        <v>44</v>
      </c>
      <c r="D57" s="28"/>
      <c r="E57" s="28">
        <v>0</v>
      </c>
      <c r="F57" s="28">
        <v>0</v>
      </c>
      <c r="G57" s="28">
        <v>0</v>
      </c>
    </row>
    <row r="58" spans="1:7" ht="25.5" hidden="1">
      <c r="A58" s="24" t="s">
        <v>2</v>
      </c>
      <c r="B58" s="25" t="s">
        <v>231</v>
      </c>
      <c r="C58" s="26" t="s">
        <v>45</v>
      </c>
      <c r="D58" s="27"/>
      <c r="E58" s="27"/>
      <c r="F58" s="27"/>
      <c r="G58" s="27"/>
    </row>
    <row r="59" spans="1:9" ht="15">
      <c r="A59" s="13" t="s">
        <v>2</v>
      </c>
      <c r="B59" s="21" t="s">
        <v>79</v>
      </c>
      <c r="C59" s="15" t="s">
        <v>12</v>
      </c>
      <c r="D59" s="23">
        <f>D60+D61</f>
        <v>0</v>
      </c>
      <c r="E59" s="23">
        <f>E60+E61</f>
        <v>95000</v>
      </c>
      <c r="F59" s="23">
        <f>F60+F61</f>
        <v>100000</v>
      </c>
      <c r="G59" s="23">
        <f>G60+G61</f>
        <v>104000</v>
      </c>
      <c r="I59" s="55"/>
    </row>
    <row r="60" spans="1:7" ht="12.75">
      <c r="A60" s="24" t="s">
        <v>2</v>
      </c>
      <c r="B60" s="25" t="s">
        <v>46</v>
      </c>
      <c r="C60" s="26" t="s">
        <v>12</v>
      </c>
      <c r="D60" s="28"/>
      <c r="E60" s="28">
        <v>95000</v>
      </c>
      <c r="F60" s="28">
        <v>100000</v>
      </c>
      <c r="G60" s="28">
        <v>104000</v>
      </c>
    </row>
    <row r="61" spans="1:7" ht="25.5" hidden="1">
      <c r="A61" s="24" t="s">
        <v>2</v>
      </c>
      <c r="B61" s="25" t="s">
        <v>47</v>
      </c>
      <c r="C61" s="26" t="s">
        <v>48</v>
      </c>
      <c r="D61" s="27">
        <v>0</v>
      </c>
      <c r="E61" s="27">
        <v>0</v>
      </c>
      <c r="F61" s="27">
        <v>0</v>
      </c>
      <c r="G61" s="27">
        <v>0</v>
      </c>
    </row>
    <row r="62" spans="1:7" ht="30">
      <c r="A62" s="13" t="s">
        <v>2</v>
      </c>
      <c r="B62" s="21" t="s">
        <v>55</v>
      </c>
      <c r="C62" s="22" t="s">
        <v>56</v>
      </c>
      <c r="D62" s="23">
        <f>D63</f>
        <v>0</v>
      </c>
      <c r="E62" s="23">
        <f>E63</f>
        <v>4021000</v>
      </c>
      <c r="F62" s="23">
        <f>F63</f>
        <v>4312000</v>
      </c>
      <c r="G62" s="23">
        <f>G63</f>
        <v>4619000</v>
      </c>
    </row>
    <row r="63" spans="1:7" ht="30" customHeight="1">
      <c r="A63" s="24" t="s">
        <v>2</v>
      </c>
      <c r="B63" s="25" t="s">
        <v>138</v>
      </c>
      <c r="C63" s="26" t="s">
        <v>124</v>
      </c>
      <c r="D63" s="28"/>
      <c r="E63" s="53">
        <v>4021000</v>
      </c>
      <c r="F63" s="53">
        <v>4312000</v>
      </c>
      <c r="G63" s="53">
        <v>4619000</v>
      </c>
    </row>
    <row r="64" spans="1:7" ht="21" customHeight="1">
      <c r="A64" s="8" t="s">
        <v>2</v>
      </c>
      <c r="B64" s="12" t="s">
        <v>13</v>
      </c>
      <c r="C64" s="29" t="s">
        <v>14</v>
      </c>
      <c r="D64" s="11">
        <f>D65+D67</f>
        <v>0</v>
      </c>
      <c r="E64" s="11">
        <f>E65+E67</f>
        <v>43384000</v>
      </c>
      <c r="F64" s="11">
        <f>F65+F67</f>
        <v>43937000</v>
      </c>
      <c r="G64" s="11">
        <f>G65+G67</f>
        <v>44501000</v>
      </c>
    </row>
    <row r="65" spans="1:7" ht="21.75" customHeight="1">
      <c r="A65" s="8" t="s">
        <v>2</v>
      </c>
      <c r="B65" s="12" t="s">
        <v>15</v>
      </c>
      <c r="C65" s="29" t="s">
        <v>16</v>
      </c>
      <c r="D65" s="30">
        <f>D66</f>
        <v>0</v>
      </c>
      <c r="E65" s="30">
        <f>E66</f>
        <v>13194000</v>
      </c>
      <c r="F65" s="30">
        <f>F66</f>
        <v>13312000</v>
      </c>
      <c r="G65" s="30">
        <f>G66</f>
        <v>13432000</v>
      </c>
    </row>
    <row r="66" spans="1:7" ht="35.25" customHeight="1">
      <c r="A66" s="13" t="s">
        <v>2</v>
      </c>
      <c r="B66" s="21" t="s">
        <v>139</v>
      </c>
      <c r="C66" s="31" t="s">
        <v>137</v>
      </c>
      <c r="D66" s="23"/>
      <c r="E66" s="23">
        <v>13194000</v>
      </c>
      <c r="F66" s="23">
        <v>13312000</v>
      </c>
      <c r="G66" s="23">
        <v>13432000</v>
      </c>
    </row>
    <row r="67" spans="1:7" ht="22.5" customHeight="1">
      <c r="A67" s="8" t="s">
        <v>2</v>
      </c>
      <c r="B67" s="19" t="s">
        <v>17</v>
      </c>
      <c r="C67" s="9" t="s">
        <v>18</v>
      </c>
      <c r="D67" s="30">
        <f>D68+D71</f>
        <v>0</v>
      </c>
      <c r="E67" s="30">
        <f>E68+E71</f>
        <v>30190000</v>
      </c>
      <c r="F67" s="30">
        <f>F68+F71</f>
        <v>30625000</v>
      </c>
      <c r="G67" s="30">
        <f>G68+G71</f>
        <v>31069000</v>
      </c>
    </row>
    <row r="68" spans="1:7" ht="30">
      <c r="A68" s="13" t="s">
        <v>2</v>
      </c>
      <c r="B68" s="21" t="s">
        <v>140</v>
      </c>
      <c r="C68" s="22" t="s">
        <v>122</v>
      </c>
      <c r="D68" s="23">
        <f>D69+D70</f>
        <v>0</v>
      </c>
      <c r="E68" s="23">
        <f>E69+E70</f>
        <v>18374000</v>
      </c>
      <c r="F68" s="23">
        <f>F69+F70</f>
        <v>18785000</v>
      </c>
      <c r="G68" s="23">
        <f>G69+G70</f>
        <v>19205000</v>
      </c>
    </row>
    <row r="69" spans="1:7" ht="30">
      <c r="A69" s="32" t="s">
        <v>2</v>
      </c>
      <c r="B69" s="25" t="s">
        <v>207</v>
      </c>
      <c r="C69" s="26" t="s">
        <v>122</v>
      </c>
      <c r="D69" s="28"/>
      <c r="E69" s="28">
        <v>18374000</v>
      </c>
      <c r="F69" s="28">
        <v>18785000</v>
      </c>
      <c r="G69" s="28">
        <v>19205000</v>
      </c>
    </row>
    <row r="70" spans="1:7" ht="30" hidden="1">
      <c r="A70" s="32" t="s">
        <v>2</v>
      </c>
      <c r="B70" s="25" t="s">
        <v>208</v>
      </c>
      <c r="C70" s="26" t="s">
        <v>122</v>
      </c>
      <c r="D70" s="28"/>
      <c r="E70" s="28"/>
      <c r="F70" s="28"/>
      <c r="G70" s="28"/>
    </row>
    <row r="71" spans="1:7" ht="30">
      <c r="A71" s="13" t="s">
        <v>2</v>
      </c>
      <c r="B71" s="21" t="s">
        <v>141</v>
      </c>
      <c r="C71" s="22" t="s">
        <v>123</v>
      </c>
      <c r="D71" s="23"/>
      <c r="E71" s="23">
        <v>11816000</v>
      </c>
      <c r="F71" s="23">
        <v>11840000</v>
      </c>
      <c r="G71" s="23">
        <v>11864000</v>
      </c>
    </row>
    <row r="72" spans="1:7" ht="20.25" customHeight="1">
      <c r="A72" s="8" t="s">
        <v>2</v>
      </c>
      <c r="B72" s="19" t="s">
        <v>19</v>
      </c>
      <c r="C72" s="10" t="s">
        <v>20</v>
      </c>
      <c r="D72" s="11">
        <f>D73+D74</f>
        <v>0</v>
      </c>
      <c r="E72" s="11">
        <f>E73+E74</f>
        <v>3963000</v>
      </c>
      <c r="F72" s="11">
        <f>F73+F74</f>
        <v>3963000</v>
      </c>
      <c r="G72" s="11">
        <f>G73+G74</f>
        <v>3963000</v>
      </c>
    </row>
    <row r="73" spans="1:7" ht="60" customHeight="1">
      <c r="A73" s="13" t="s">
        <v>2</v>
      </c>
      <c r="B73" s="21" t="s">
        <v>21</v>
      </c>
      <c r="C73" s="15" t="s">
        <v>22</v>
      </c>
      <c r="D73" s="23"/>
      <c r="E73" s="23">
        <f>448000+3515000</f>
        <v>3963000</v>
      </c>
      <c r="F73" s="23">
        <f>448000+3515000</f>
        <v>3963000</v>
      </c>
      <c r="G73" s="23">
        <f>448000+3515000</f>
        <v>3963000</v>
      </c>
    </row>
    <row r="74" spans="1:7" ht="32.25" customHeight="1" hidden="1">
      <c r="A74" s="13" t="s">
        <v>2</v>
      </c>
      <c r="B74" s="21" t="s">
        <v>23</v>
      </c>
      <c r="C74" s="15" t="s">
        <v>24</v>
      </c>
      <c r="D74" s="23"/>
      <c r="E74" s="23"/>
      <c r="F74" s="23"/>
      <c r="G74" s="23"/>
    </row>
    <row r="75" spans="1:7" ht="32.25" customHeight="1">
      <c r="A75" s="8" t="s">
        <v>2</v>
      </c>
      <c r="B75" s="19" t="s">
        <v>69</v>
      </c>
      <c r="C75" s="10" t="s">
        <v>80</v>
      </c>
      <c r="D75" s="30" t="e">
        <f>#REF!</f>
        <v>#REF!</v>
      </c>
      <c r="E75" s="30">
        <f>E76+E77</f>
        <v>7000</v>
      </c>
      <c r="F75" s="30">
        <f>F76+F77</f>
        <v>7000</v>
      </c>
      <c r="G75" s="30">
        <f>G76+G77</f>
        <v>7000</v>
      </c>
    </row>
    <row r="76" spans="1:7" ht="32.25" customHeight="1">
      <c r="A76" s="13" t="s">
        <v>2</v>
      </c>
      <c r="B76" s="21" t="s">
        <v>228</v>
      </c>
      <c r="C76" s="22" t="s">
        <v>229</v>
      </c>
      <c r="D76" s="27">
        <v>0</v>
      </c>
      <c r="E76" s="23">
        <v>7000</v>
      </c>
      <c r="F76" s="23">
        <v>7000</v>
      </c>
      <c r="G76" s="23">
        <v>7000</v>
      </c>
    </row>
    <row r="77" spans="1:7" ht="32.25" customHeight="1" hidden="1">
      <c r="A77" s="13" t="s">
        <v>2</v>
      </c>
      <c r="B77" s="21" t="s">
        <v>230</v>
      </c>
      <c r="C77" s="22" t="s">
        <v>125</v>
      </c>
      <c r="D77" s="27">
        <v>0</v>
      </c>
      <c r="E77" s="23"/>
      <c r="F77" s="23"/>
      <c r="G77" s="23"/>
    </row>
    <row r="78" spans="1:7" ht="46.5" customHeight="1">
      <c r="A78" s="8" t="s">
        <v>2</v>
      </c>
      <c r="B78" s="12" t="s">
        <v>25</v>
      </c>
      <c r="C78" s="10" t="s">
        <v>26</v>
      </c>
      <c r="D78" s="11">
        <f>D81+D79+D87+D89</f>
        <v>0</v>
      </c>
      <c r="E78" s="11">
        <f>E81+E79+E87+E89</f>
        <v>25019294.46</v>
      </c>
      <c r="F78" s="11">
        <f>F81+F79+F87+F89</f>
        <v>19402800</v>
      </c>
      <c r="G78" s="11">
        <f>G81+G79+G87+G89</f>
        <v>19416700</v>
      </c>
    </row>
    <row r="79" spans="1:7" ht="28.5" hidden="1">
      <c r="A79" s="8" t="s">
        <v>2</v>
      </c>
      <c r="B79" s="9" t="s">
        <v>81</v>
      </c>
      <c r="C79" s="10" t="s">
        <v>82</v>
      </c>
      <c r="D79" s="11">
        <f>D80</f>
        <v>0</v>
      </c>
      <c r="E79" s="11">
        <f>E80</f>
        <v>0</v>
      </c>
      <c r="F79" s="11">
        <f>F80</f>
        <v>0</v>
      </c>
      <c r="G79" s="11">
        <f>G80</f>
        <v>0</v>
      </c>
    </row>
    <row r="80" spans="1:7" ht="30" hidden="1">
      <c r="A80" s="32" t="s">
        <v>2</v>
      </c>
      <c r="B80" s="25" t="s">
        <v>83</v>
      </c>
      <c r="C80" s="33" t="s">
        <v>126</v>
      </c>
      <c r="D80" s="34">
        <v>0</v>
      </c>
      <c r="E80" s="34">
        <v>0</v>
      </c>
      <c r="F80" s="34">
        <v>0</v>
      </c>
      <c r="G80" s="34">
        <v>0</v>
      </c>
    </row>
    <row r="81" spans="1:7" ht="75">
      <c r="A81" s="13" t="s">
        <v>2</v>
      </c>
      <c r="B81" s="35" t="s">
        <v>84</v>
      </c>
      <c r="C81" s="15" t="s">
        <v>85</v>
      </c>
      <c r="D81" s="23">
        <f>D82+D85+D84+D86</f>
        <v>0</v>
      </c>
      <c r="E81" s="23">
        <f>E82+E85+E84+E86</f>
        <v>22822494.46</v>
      </c>
      <c r="F81" s="23">
        <f>F82+F85+F84+F86</f>
        <v>17190700</v>
      </c>
      <c r="G81" s="23">
        <f>G82+G85+G84+G86</f>
        <v>17190700</v>
      </c>
    </row>
    <row r="82" spans="1:7" ht="68.25" customHeight="1">
      <c r="A82" s="13" t="s">
        <v>2</v>
      </c>
      <c r="B82" s="35" t="s">
        <v>142</v>
      </c>
      <c r="C82" s="15" t="s">
        <v>86</v>
      </c>
      <c r="D82" s="23">
        <f>D83</f>
        <v>0</v>
      </c>
      <c r="E82" s="23">
        <f>E83</f>
        <v>20390194.46</v>
      </c>
      <c r="F82" s="23">
        <f>F83</f>
        <v>14758400</v>
      </c>
      <c r="G82" s="23">
        <f>G83</f>
        <v>14758400</v>
      </c>
    </row>
    <row r="83" spans="1:7" ht="59.25" customHeight="1">
      <c r="A83" s="32" t="s">
        <v>2</v>
      </c>
      <c r="B83" s="86" t="s">
        <v>143</v>
      </c>
      <c r="C83" s="41" t="s">
        <v>145</v>
      </c>
      <c r="D83" s="28"/>
      <c r="E83" s="28">
        <f>14758400+5631794.46</f>
        <v>20390194.46</v>
      </c>
      <c r="F83" s="28">
        <v>14758400</v>
      </c>
      <c r="G83" s="28">
        <v>14758400</v>
      </c>
    </row>
    <row r="84" spans="1:7" ht="68.25" customHeight="1">
      <c r="A84" s="13" t="s">
        <v>2</v>
      </c>
      <c r="B84" s="14" t="s">
        <v>144</v>
      </c>
      <c r="C84" s="15" t="s">
        <v>108</v>
      </c>
      <c r="D84" s="23"/>
      <c r="E84" s="23">
        <v>579100</v>
      </c>
      <c r="F84" s="23">
        <v>579100</v>
      </c>
      <c r="G84" s="23">
        <v>579100</v>
      </c>
    </row>
    <row r="85" spans="1:7" ht="60">
      <c r="A85" s="13" t="s">
        <v>2</v>
      </c>
      <c r="B85" s="14" t="s">
        <v>146</v>
      </c>
      <c r="C85" s="15" t="s">
        <v>109</v>
      </c>
      <c r="D85" s="36"/>
      <c r="E85" s="36">
        <v>126000</v>
      </c>
      <c r="F85" s="36">
        <v>126000</v>
      </c>
      <c r="G85" s="36">
        <v>126000</v>
      </c>
    </row>
    <row r="86" spans="1:7" ht="30">
      <c r="A86" s="13" t="s">
        <v>2</v>
      </c>
      <c r="B86" s="14" t="s">
        <v>147</v>
      </c>
      <c r="C86" s="15" t="s">
        <v>110</v>
      </c>
      <c r="D86" s="36"/>
      <c r="E86" s="36">
        <v>1727200</v>
      </c>
      <c r="F86" s="36">
        <v>1727200</v>
      </c>
      <c r="G86" s="36">
        <v>1727200</v>
      </c>
    </row>
    <row r="87" spans="1:7" ht="21" customHeight="1" hidden="1">
      <c r="A87" s="37" t="s">
        <v>2</v>
      </c>
      <c r="B87" s="35" t="s">
        <v>87</v>
      </c>
      <c r="C87" s="22" t="s">
        <v>88</v>
      </c>
      <c r="D87" s="36">
        <f>D88</f>
        <v>0</v>
      </c>
      <c r="E87" s="36">
        <f>E88</f>
        <v>0</v>
      </c>
      <c r="F87" s="36">
        <f>F88</f>
        <v>0</v>
      </c>
      <c r="G87" s="36">
        <f>G88</f>
        <v>0</v>
      </c>
    </row>
    <row r="88" spans="1:7" ht="45" customHeight="1" hidden="1">
      <c r="A88" s="38" t="s">
        <v>2</v>
      </c>
      <c r="B88" s="25" t="s">
        <v>148</v>
      </c>
      <c r="C88" s="33" t="s">
        <v>111</v>
      </c>
      <c r="D88" s="34"/>
      <c r="E88" s="34"/>
      <c r="F88" s="34"/>
      <c r="G88" s="34"/>
    </row>
    <row r="89" spans="1:7" ht="75">
      <c r="A89" s="37" t="s">
        <v>2</v>
      </c>
      <c r="B89" s="35" t="s">
        <v>89</v>
      </c>
      <c r="C89" s="22" t="s">
        <v>90</v>
      </c>
      <c r="D89" s="36">
        <f>D90</f>
        <v>0</v>
      </c>
      <c r="E89" s="36">
        <f>E90+E91</f>
        <v>2196800</v>
      </c>
      <c r="F89" s="36">
        <f>F90+F91</f>
        <v>2212100</v>
      </c>
      <c r="G89" s="36">
        <f>G90+G91</f>
        <v>2226000</v>
      </c>
    </row>
    <row r="90" spans="1:7" ht="57" customHeight="1">
      <c r="A90" s="38" t="s">
        <v>2</v>
      </c>
      <c r="B90" s="25" t="s">
        <v>205</v>
      </c>
      <c r="C90" s="41" t="s">
        <v>127</v>
      </c>
      <c r="D90" s="34"/>
      <c r="E90" s="63">
        <v>1864100</v>
      </c>
      <c r="F90" s="63">
        <v>1864100</v>
      </c>
      <c r="G90" s="63">
        <v>1864100</v>
      </c>
    </row>
    <row r="91" spans="1:7" ht="63.75">
      <c r="A91" s="38" t="s">
        <v>2</v>
      </c>
      <c r="B91" s="25" t="s">
        <v>259</v>
      </c>
      <c r="C91" s="41" t="s">
        <v>305</v>
      </c>
      <c r="D91" s="34"/>
      <c r="E91" s="63">
        <v>332700</v>
      </c>
      <c r="F91" s="63">
        <v>348000</v>
      </c>
      <c r="G91" s="63">
        <v>361900</v>
      </c>
    </row>
    <row r="92" spans="1:7" ht="22.5" customHeight="1">
      <c r="A92" s="8" t="s">
        <v>2</v>
      </c>
      <c r="B92" s="12" t="s">
        <v>27</v>
      </c>
      <c r="C92" s="10" t="s">
        <v>28</v>
      </c>
      <c r="D92" s="39" t="e">
        <f>D93</f>
        <v>#REF!</v>
      </c>
      <c r="E92" s="39">
        <f>E93</f>
        <v>1221200</v>
      </c>
      <c r="F92" s="39">
        <f>F93</f>
        <v>1221200</v>
      </c>
      <c r="G92" s="39">
        <f>G93</f>
        <v>1221200</v>
      </c>
    </row>
    <row r="93" spans="1:7" ht="15">
      <c r="A93" s="13" t="s">
        <v>2</v>
      </c>
      <c r="B93" s="21" t="s">
        <v>29</v>
      </c>
      <c r="C93" s="15" t="s">
        <v>30</v>
      </c>
      <c r="D93" s="40" t="e">
        <f>D94+#REF!+D95+D96+D97</f>
        <v>#REF!</v>
      </c>
      <c r="E93" s="40">
        <f>E94+E95+E96+E97</f>
        <v>1221200</v>
      </c>
      <c r="F93" s="40">
        <f>F94+F95+F96+F97</f>
        <v>1221200</v>
      </c>
      <c r="G93" s="40">
        <f>G94+G95+G96+G97</f>
        <v>1221200</v>
      </c>
    </row>
    <row r="94" spans="1:7" ht="30">
      <c r="A94" s="13" t="s">
        <v>2</v>
      </c>
      <c r="B94" s="21" t="s">
        <v>49</v>
      </c>
      <c r="C94" s="15" t="s">
        <v>50</v>
      </c>
      <c r="D94" s="40"/>
      <c r="E94" s="40">
        <v>545000</v>
      </c>
      <c r="F94" s="40">
        <v>545000</v>
      </c>
      <c r="G94" s="40">
        <v>545000</v>
      </c>
    </row>
    <row r="95" spans="1:7" ht="15">
      <c r="A95" s="13" t="s">
        <v>2</v>
      </c>
      <c r="B95" s="21" t="s">
        <v>51</v>
      </c>
      <c r="C95" s="15" t="s">
        <v>91</v>
      </c>
      <c r="D95" s="40"/>
      <c r="E95" s="40">
        <v>557400</v>
      </c>
      <c r="F95" s="40">
        <v>557400</v>
      </c>
      <c r="G95" s="40">
        <v>557400</v>
      </c>
    </row>
    <row r="96" spans="1:7" ht="15">
      <c r="A96" s="13" t="s">
        <v>2</v>
      </c>
      <c r="B96" s="21" t="s">
        <v>156</v>
      </c>
      <c r="C96" s="15" t="s">
        <v>158</v>
      </c>
      <c r="D96" s="40"/>
      <c r="E96" s="40">
        <v>118800</v>
      </c>
      <c r="F96" s="40">
        <v>118800</v>
      </c>
      <c r="G96" s="40">
        <v>118800</v>
      </c>
    </row>
    <row r="97" spans="1:7" ht="30" hidden="1">
      <c r="A97" s="13" t="s">
        <v>2</v>
      </c>
      <c r="B97" s="21" t="s">
        <v>157</v>
      </c>
      <c r="C97" s="15" t="s">
        <v>159</v>
      </c>
      <c r="D97" s="40">
        <v>0</v>
      </c>
      <c r="E97" s="40">
        <v>0</v>
      </c>
      <c r="F97" s="40">
        <v>0</v>
      </c>
      <c r="G97" s="40">
        <v>0</v>
      </c>
    </row>
    <row r="98" spans="1:7" ht="28.5">
      <c r="A98" s="8" t="s">
        <v>2</v>
      </c>
      <c r="B98" s="12" t="s">
        <v>31</v>
      </c>
      <c r="C98" s="10" t="s">
        <v>92</v>
      </c>
      <c r="D98" s="39">
        <f>D99+D101+D100</f>
        <v>0</v>
      </c>
      <c r="E98" s="39">
        <f>E99+E101+E100</f>
        <v>531000</v>
      </c>
      <c r="F98" s="39">
        <f>F99+F101+F100</f>
        <v>531000</v>
      </c>
      <c r="G98" s="39">
        <f>G99+G101+G100</f>
        <v>531000</v>
      </c>
    </row>
    <row r="99" spans="1:7" ht="30">
      <c r="A99" s="13" t="s">
        <v>2</v>
      </c>
      <c r="B99" s="21" t="s">
        <v>149</v>
      </c>
      <c r="C99" s="15" t="s">
        <v>112</v>
      </c>
      <c r="D99" s="40"/>
      <c r="E99" s="54">
        <v>84700</v>
      </c>
      <c r="F99" s="54">
        <v>84700</v>
      </c>
      <c r="G99" s="54">
        <v>84700</v>
      </c>
    </row>
    <row r="100" spans="1:7" ht="30">
      <c r="A100" s="13" t="s">
        <v>2</v>
      </c>
      <c r="B100" s="21" t="s">
        <v>150</v>
      </c>
      <c r="C100" s="15" t="s">
        <v>113</v>
      </c>
      <c r="D100" s="40"/>
      <c r="E100" s="40">
        <v>92800</v>
      </c>
      <c r="F100" s="40">
        <v>92800</v>
      </c>
      <c r="G100" s="40">
        <v>92800</v>
      </c>
    </row>
    <row r="101" spans="1:7" ht="18.75" customHeight="1">
      <c r="A101" s="13" t="s">
        <v>2</v>
      </c>
      <c r="B101" s="21" t="s">
        <v>151</v>
      </c>
      <c r="C101" s="15" t="s">
        <v>114</v>
      </c>
      <c r="D101" s="40"/>
      <c r="E101" s="40">
        <v>353500</v>
      </c>
      <c r="F101" s="40">
        <v>353500</v>
      </c>
      <c r="G101" s="40">
        <v>353500</v>
      </c>
    </row>
    <row r="102" spans="1:7" ht="28.5">
      <c r="A102" s="8" t="s">
        <v>2</v>
      </c>
      <c r="B102" s="12" t="s">
        <v>32</v>
      </c>
      <c r="C102" s="10" t="s">
        <v>33</v>
      </c>
      <c r="D102" s="39" t="e">
        <f>D105+D109</f>
        <v>#REF!</v>
      </c>
      <c r="E102" s="39">
        <f>E105+E109</f>
        <v>47623650.17</v>
      </c>
      <c r="F102" s="39">
        <f>F105+F109</f>
        <v>8729500</v>
      </c>
      <c r="G102" s="39">
        <f>G105+G109</f>
        <v>8729500</v>
      </c>
    </row>
    <row r="103" spans="1:7" ht="75" hidden="1">
      <c r="A103" s="13" t="s">
        <v>2</v>
      </c>
      <c r="B103" s="21" t="s">
        <v>93</v>
      </c>
      <c r="C103" s="15" t="s">
        <v>94</v>
      </c>
      <c r="D103" s="40">
        <v>0</v>
      </c>
      <c r="E103" s="40">
        <v>0</v>
      </c>
      <c r="F103" s="40">
        <v>0</v>
      </c>
      <c r="G103" s="40">
        <f>G104</f>
        <v>0</v>
      </c>
    </row>
    <row r="104" spans="1:7" ht="63.75" hidden="1">
      <c r="A104" s="24" t="s">
        <v>2</v>
      </c>
      <c r="B104" s="25" t="s">
        <v>152</v>
      </c>
      <c r="C104" s="41" t="s">
        <v>115</v>
      </c>
      <c r="D104" s="42">
        <v>0</v>
      </c>
      <c r="E104" s="42">
        <v>0</v>
      </c>
      <c r="F104" s="42">
        <v>0</v>
      </c>
      <c r="G104" s="42">
        <v>0</v>
      </c>
    </row>
    <row r="105" spans="1:7" ht="30">
      <c r="A105" s="13" t="s">
        <v>2</v>
      </c>
      <c r="B105" s="21" t="s">
        <v>43</v>
      </c>
      <c r="C105" s="15" t="s">
        <v>95</v>
      </c>
      <c r="D105" s="40" t="e">
        <f>D106+#REF!+D107+D108</f>
        <v>#REF!</v>
      </c>
      <c r="E105" s="40">
        <f>E106+E107+E108</f>
        <v>28954650.17</v>
      </c>
      <c r="F105" s="40">
        <f>F106+F107+F108</f>
        <v>8729500</v>
      </c>
      <c r="G105" s="40">
        <f>G106+G107+G108</f>
        <v>8729500</v>
      </c>
    </row>
    <row r="106" spans="1:7" ht="39" customHeight="1">
      <c r="A106" s="24" t="s">
        <v>2</v>
      </c>
      <c r="B106" s="25" t="s">
        <v>155</v>
      </c>
      <c r="C106" s="41" t="s">
        <v>116</v>
      </c>
      <c r="D106" s="42"/>
      <c r="E106" s="42">
        <f>12559394.46-5631794.46</f>
        <v>6927600.000000001</v>
      </c>
      <c r="F106" s="42">
        <v>4037600</v>
      </c>
      <c r="G106" s="42">
        <v>4037600</v>
      </c>
    </row>
    <row r="107" spans="1:7" ht="41.25" customHeight="1">
      <c r="A107" s="17" t="s">
        <v>2</v>
      </c>
      <c r="B107" s="25" t="s">
        <v>153</v>
      </c>
      <c r="C107" s="41" t="s">
        <v>117</v>
      </c>
      <c r="D107" s="42"/>
      <c r="E107" s="42">
        <v>19976150.17</v>
      </c>
      <c r="F107" s="42">
        <v>2641000</v>
      </c>
      <c r="G107" s="42">
        <v>2641000</v>
      </c>
    </row>
    <row r="108" spans="1:7" ht="53.25" customHeight="1">
      <c r="A108" s="13" t="s">
        <v>2</v>
      </c>
      <c r="B108" s="25" t="s">
        <v>169</v>
      </c>
      <c r="C108" s="41" t="s">
        <v>306</v>
      </c>
      <c r="D108" s="42"/>
      <c r="E108" s="42">
        <v>2050900</v>
      </c>
      <c r="F108" s="42">
        <v>2050900</v>
      </c>
      <c r="G108" s="42">
        <v>2050900</v>
      </c>
    </row>
    <row r="109" spans="1:7" ht="30.75" customHeight="1">
      <c r="A109" s="13" t="s">
        <v>2</v>
      </c>
      <c r="B109" s="21" t="s">
        <v>193</v>
      </c>
      <c r="C109" s="15" t="s">
        <v>194</v>
      </c>
      <c r="D109" s="40">
        <f>D110</f>
        <v>0</v>
      </c>
      <c r="E109" s="64">
        <f>E110</f>
        <v>18669000</v>
      </c>
      <c r="F109" s="64">
        <f>F110</f>
        <v>0</v>
      </c>
      <c r="G109" s="64">
        <f>G110</f>
        <v>0</v>
      </c>
    </row>
    <row r="110" spans="1:7" ht="30" customHeight="1">
      <c r="A110" s="13" t="s">
        <v>2</v>
      </c>
      <c r="B110" s="25" t="s">
        <v>195</v>
      </c>
      <c r="C110" s="41" t="s">
        <v>196</v>
      </c>
      <c r="D110" s="42"/>
      <c r="E110" s="65">
        <f>18761000-92000</f>
        <v>18669000</v>
      </c>
      <c r="F110" s="65"/>
      <c r="G110" s="65"/>
    </row>
    <row r="111" spans="1:7" ht="28.5" customHeight="1" hidden="1">
      <c r="A111" s="8" t="s">
        <v>2</v>
      </c>
      <c r="B111" s="19" t="s">
        <v>34</v>
      </c>
      <c r="C111" s="10" t="s">
        <v>35</v>
      </c>
      <c r="D111" s="39">
        <f>D112</f>
        <v>0</v>
      </c>
      <c r="E111" s="66">
        <f>E112</f>
        <v>0</v>
      </c>
      <c r="F111" s="66">
        <f>F112</f>
        <v>0</v>
      </c>
      <c r="G111" s="66">
        <f>G112</f>
        <v>0</v>
      </c>
    </row>
    <row r="112" spans="1:7" ht="28.5" customHeight="1" hidden="1">
      <c r="A112" s="13" t="s">
        <v>2</v>
      </c>
      <c r="B112" s="21" t="s">
        <v>36</v>
      </c>
      <c r="C112" s="41" t="s">
        <v>128</v>
      </c>
      <c r="D112" s="43">
        <v>0</v>
      </c>
      <c r="E112" s="67">
        <v>0</v>
      </c>
      <c r="F112" s="67">
        <v>0</v>
      </c>
      <c r="G112" s="67">
        <v>0</v>
      </c>
    </row>
    <row r="113" spans="1:8" ht="23.25" customHeight="1">
      <c r="A113" s="8" t="s">
        <v>2</v>
      </c>
      <c r="B113" s="12" t="s">
        <v>37</v>
      </c>
      <c r="C113" s="10" t="s">
        <v>38</v>
      </c>
      <c r="D113" s="39">
        <f>D114+D127+D129+D130+D131+D132</f>
        <v>0</v>
      </c>
      <c r="E113" s="66">
        <f>E114+E127+E129+E130+E131+E132+E128</f>
        <v>2258600</v>
      </c>
      <c r="F113" s="66">
        <f>F114+F127+F129+F130+F131+F132+F128</f>
        <v>2280500</v>
      </c>
      <c r="G113" s="66">
        <f>G114+G127+G129+G130+G131+G132+G128</f>
        <v>2323100</v>
      </c>
      <c r="H113" s="55"/>
    </row>
    <row r="114" spans="1:11" ht="30">
      <c r="A114" s="13" t="s">
        <v>197</v>
      </c>
      <c r="B114" s="45" t="s">
        <v>198</v>
      </c>
      <c r="C114" s="15" t="s">
        <v>209</v>
      </c>
      <c r="D114" s="40">
        <f>SUM(D115:D126)</f>
        <v>0</v>
      </c>
      <c r="E114" s="40">
        <f>SUM(E115:E126)</f>
        <v>929900</v>
      </c>
      <c r="F114" s="40">
        <f>SUM(F115:F126)</f>
        <v>943000</v>
      </c>
      <c r="G114" s="40">
        <f>SUM(G115:G126)</f>
        <v>933100</v>
      </c>
      <c r="H114" s="55"/>
      <c r="I114" s="55"/>
      <c r="J114" s="55"/>
      <c r="K114" s="55"/>
    </row>
    <row r="115" spans="1:7" ht="25.5">
      <c r="A115" s="13" t="s">
        <v>2</v>
      </c>
      <c r="B115" s="44" t="s">
        <v>171</v>
      </c>
      <c r="C115" s="41" t="s">
        <v>172</v>
      </c>
      <c r="D115" s="43"/>
      <c r="E115" s="42">
        <f>5900+500+38100+5100+31600</f>
        <v>81200</v>
      </c>
      <c r="F115" s="42">
        <f>5300+500+38100+5100+31600</f>
        <v>80600</v>
      </c>
      <c r="G115" s="42">
        <f>5900+500+38100+5100+31600</f>
        <v>81200</v>
      </c>
    </row>
    <row r="116" spans="1:7" ht="25.5">
      <c r="A116" s="13" t="s">
        <v>2</v>
      </c>
      <c r="B116" s="44" t="s">
        <v>173</v>
      </c>
      <c r="C116" s="41" t="s">
        <v>174</v>
      </c>
      <c r="D116" s="43"/>
      <c r="E116" s="42">
        <f>2000+30000+13500+15000+200</f>
        <v>60700</v>
      </c>
      <c r="F116" s="42">
        <f>2000+40000+15000+15000+200</f>
        <v>72200</v>
      </c>
      <c r="G116" s="42">
        <f>2000+32500+13500+15000+200</f>
        <v>63200</v>
      </c>
    </row>
    <row r="117" spans="1:7" ht="25.5">
      <c r="A117" s="13" t="s">
        <v>2</v>
      </c>
      <c r="B117" s="44" t="s">
        <v>175</v>
      </c>
      <c r="C117" s="41" t="s">
        <v>176</v>
      </c>
      <c r="D117" s="43"/>
      <c r="E117" s="42">
        <f>500</f>
        <v>500</v>
      </c>
      <c r="F117" s="42">
        <f>500</f>
        <v>500</v>
      </c>
      <c r="G117" s="42">
        <f>500</f>
        <v>500</v>
      </c>
    </row>
    <row r="118" spans="1:11" ht="28.5" customHeight="1">
      <c r="A118" s="13" t="s">
        <v>2</v>
      </c>
      <c r="B118" s="44" t="s">
        <v>177</v>
      </c>
      <c r="C118" s="41" t="s">
        <v>178</v>
      </c>
      <c r="D118" s="43"/>
      <c r="E118" s="42">
        <f>30000+6000+160500</f>
        <v>196500</v>
      </c>
      <c r="F118" s="42">
        <f>30000+6000+160500</f>
        <v>196500</v>
      </c>
      <c r="G118" s="42">
        <f>30000+6000+160500</f>
        <v>196500</v>
      </c>
      <c r="I118" s="55"/>
      <c r="J118" s="55"/>
      <c r="K118" s="55"/>
    </row>
    <row r="119" spans="1:7" ht="27" customHeight="1">
      <c r="A119" s="13" t="s">
        <v>2</v>
      </c>
      <c r="B119" s="44" t="s">
        <v>179</v>
      </c>
      <c r="C119" s="41" t="s">
        <v>180</v>
      </c>
      <c r="D119" s="43"/>
      <c r="E119" s="42">
        <v>5000</v>
      </c>
      <c r="F119" s="42">
        <v>5000</v>
      </c>
      <c r="G119" s="42">
        <v>5000</v>
      </c>
    </row>
    <row r="120" spans="1:7" ht="32.25" customHeight="1" hidden="1">
      <c r="A120" s="13" t="s">
        <v>2</v>
      </c>
      <c r="B120" s="44" t="s">
        <v>181</v>
      </c>
      <c r="C120" s="41" t="s">
        <v>182</v>
      </c>
      <c r="D120" s="43"/>
      <c r="E120" s="42"/>
      <c r="F120" s="42"/>
      <c r="G120" s="42"/>
    </row>
    <row r="121" spans="1:7" ht="25.5">
      <c r="A121" s="13" t="s">
        <v>2</v>
      </c>
      <c r="B121" s="44" t="s">
        <v>183</v>
      </c>
      <c r="C121" s="41" t="s">
        <v>184</v>
      </c>
      <c r="D121" s="43"/>
      <c r="E121" s="42">
        <f>1500+10000+25700</f>
        <v>37200</v>
      </c>
      <c r="F121" s="42">
        <f>1500+10000+25700</f>
        <v>37200</v>
      </c>
      <c r="G121" s="42">
        <f>1500+10000+25700</f>
        <v>37200</v>
      </c>
    </row>
    <row r="122" spans="1:7" ht="25.5">
      <c r="A122" s="13" t="s">
        <v>2</v>
      </c>
      <c r="B122" s="44" t="s">
        <v>185</v>
      </c>
      <c r="C122" s="41" t="s">
        <v>186</v>
      </c>
      <c r="D122" s="43"/>
      <c r="E122" s="42">
        <f>500+400+10000+900</f>
        <v>11800</v>
      </c>
      <c r="F122" s="42">
        <f>500+400+10000+900</f>
        <v>11800</v>
      </c>
      <c r="G122" s="42">
        <f>500+400+10000+900</f>
        <v>11800</v>
      </c>
    </row>
    <row r="123" spans="1:7" ht="25.5">
      <c r="A123" s="13" t="s">
        <v>2</v>
      </c>
      <c r="B123" s="44" t="s">
        <v>187</v>
      </c>
      <c r="C123" s="41" t="s">
        <v>188</v>
      </c>
      <c r="D123" s="43"/>
      <c r="E123" s="42">
        <f>4500+5700+1000</f>
        <v>11200</v>
      </c>
      <c r="F123" s="42">
        <f>4500+5700+1000</f>
        <v>11200</v>
      </c>
      <c r="G123" s="42">
        <f>4500+5700+1000</f>
        <v>11200</v>
      </c>
    </row>
    <row r="124" spans="1:7" ht="25.5">
      <c r="A124" s="13" t="s">
        <v>2</v>
      </c>
      <c r="B124" s="44" t="s">
        <v>269</v>
      </c>
      <c r="C124" s="41" t="s">
        <v>270</v>
      </c>
      <c r="D124" s="43"/>
      <c r="E124" s="42">
        <v>300</v>
      </c>
      <c r="F124" s="42">
        <v>300</v>
      </c>
      <c r="G124" s="42">
        <v>300</v>
      </c>
    </row>
    <row r="125" spans="1:7" ht="25.5">
      <c r="A125" s="13" t="s">
        <v>2</v>
      </c>
      <c r="B125" s="44" t="s">
        <v>189</v>
      </c>
      <c r="C125" s="41" t="s">
        <v>190</v>
      </c>
      <c r="D125" s="43"/>
      <c r="E125" s="42">
        <f>6000+174200+1500+1900+20000+10000+1500</f>
        <v>215100</v>
      </c>
      <c r="F125" s="42">
        <f>6000+174200+1500+1900+20000+10000+1500</f>
        <v>215100</v>
      </c>
      <c r="G125" s="42">
        <f>6000+174200+1500+1900+20000+10000+1500</f>
        <v>215100</v>
      </c>
    </row>
    <row r="126" spans="1:7" ht="25.5">
      <c r="A126" s="13" t="s">
        <v>2</v>
      </c>
      <c r="B126" s="44" t="s">
        <v>191</v>
      </c>
      <c r="C126" s="41" t="s">
        <v>192</v>
      </c>
      <c r="D126" s="43"/>
      <c r="E126" s="42">
        <f>800+27800+1500+20000+260300</f>
        <v>310400</v>
      </c>
      <c r="F126" s="42">
        <f>800+30000+1500+20000+260300</f>
        <v>312600</v>
      </c>
      <c r="G126" s="42">
        <f>800+28500+1500+20000+260300</f>
        <v>311100</v>
      </c>
    </row>
    <row r="127" spans="1:7" ht="45">
      <c r="A127" s="17" t="s">
        <v>2</v>
      </c>
      <c r="B127" s="45" t="s">
        <v>210</v>
      </c>
      <c r="C127" s="15" t="s">
        <v>211</v>
      </c>
      <c r="D127" s="40"/>
      <c r="E127" s="40">
        <v>339500</v>
      </c>
      <c r="F127" s="40">
        <v>371900</v>
      </c>
      <c r="G127" s="40">
        <v>424000</v>
      </c>
    </row>
    <row r="128" spans="1:7" ht="68.25" customHeight="1" hidden="1">
      <c r="A128" s="17" t="s">
        <v>2</v>
      </c>
      <c r="B128" s="45" t="s">
        <v>226</v>
      </c>
      <c r="C128" s="15" t="s">
        <v>257</v>
      </c>
      <c r="D128" s="40"/>
      <c r="E128" s="40"/>
      <c r="F128" s="40"/>
      <c r="G128" s="40"/>
    </row>
    <row r="129" spans="1:7" ht="66.75" customHeight="1">
      <c r="A129" s="13" t="s">
        <v>2</v>
      </c>
      <c r="B129" s="45" t="s">
        <v>212</v>
      </c>
      <c r="C129" s="15" t="s">
        <v>307</v>
      </c>
      <c r="D129" s="40">
        <v>0</v>
      </c>
      <c r="E129" s="40">
        <f>3300</f>
        <v>3300</v>
      </c>
      <c r="F129" s="40">
        <v>1100</v>
      </c>
      <c r="G129" s="40">
        <f>1500</f>
        <v>1500</v>
      </c>
    </row>
    <row r="130" spans="1:7" ht="68.25" customHeight="1" hidden="1">
      <c r="A130" s="13" t="s">
        <v>2</v>
      </c>
      <c r="B130" s="45" t="s">
        <v>213</v>
      </c>
      <c r="C130" s="15" t="s">
        <v>256</v>
      </c>
      <c r="D130" s="40">
        <v>0</v>
      </c>
      <c r="E130" s="40"/>
      <c r="F130" s="40"/>
      <c r="G130" s="40"/>
    </row>
    <row r="131" spans="1:7" ht="92.25" customHeight="1">
      <c r="A131" s="13" t="s">
        <v>2</v>
      </c>
      <c r="B131" s="45" t="s">
        <v>214</v>
      </c>
      <c r="C131" s="15" t="s">
        <v>308</v>
      </c>
      <c r="D131" s="40">
        <v>0</v>
      </c>
      <c r="E131" s="40">
        <f>412200+400000</f>
        <v>812200</v>
      </c>
      <c r="F131" s="40">
        <f>390800+400000</f>
        <v>790800</v>
      </c>
      <c r="G131" s="40">
        <f>390800+400000</f>
        <v>790800</v>
      </c>
    </row>
    <row r="132" spans="1:7" ht="60">
      <c r="A132" s="13" t="s">
        <v>2</v>
      </c>
      <c r="B132" s="45" t="s">
        <v>215</v>
      </c>
      <c r="C132" s="15" t="s">
        <v>216</v>
      </c>
      <c r="D132" s="40"/>
      <c r="E132" s="40">
        <v>173700</v>
      </c>
      <c r="F132" s="40">
        <v>173700</v>
      </c>
      <c r="G132" s="40">
        <v>173700</v>
      </c>
    </row>
    <row r="133" spans="1:7" ht="25.5" customHeight="1">
      <c r="A133" s="8" t="s">
        <v>2</v>
      </c>
      <c r="B133" s="9" t="s">
        <v>39</v>
      </c>
      <c r="C133" s="10" t="s">
        <v>40</v>
      </c>
      <c r="D133" s="39">
        <f>D135+D134</f>
        <v>0</v>
      </c>
      <c r="E133" s="39">
        <f>E137</f>
        <v>774004.8</v>
      </c>
      <c r="F133" s="39">
        <f>F137</f>
        <v>0</v>
      </c>
      <c r="G133" s="39">
        <f>G137</f>
        <v>0</v>
      </c>
    </row>
    <row r="134" spans="1:7" ht="39.75" customHeight="1" hidden="1">
      <c r="A134" s="13" t="s">
        <v>2</v>
      </c>
      <c r="B134" s="45" t="s">
        <v>96</v>
      </c>
      <c r="C134" s="15" t="s">
        <v>129</v>
      </c>
      <c r="D134" s="40">
        <v>0</v>
      </c>
      <c r="E134" s="40">
        <v>0</v>
      </c>
      <c r="F134" s="40">
        <v>0</v>
      </c>
      <c r="G134" s="40">
        <v>0</v>
      </c>
    </row>
    <row r="135" spans="1:7" ht="39.75" customHeight="1" hidden="1">
      <c r="A135" s="13" t="s">
        <v>2</v>
      </c>
      <c r="B135" s="45" t="s">
        <v>97</v>
      </c>
      <c r="C135" s="15" t="s">
        <v>98</v>
      </c>
      <c r="D135" s="40">
        <f>D136</f>
        <v>0</v>
      </c>
      <c r="E135" s="40">
        <f>E136</f>
        <v>0</v>
      </c>
      <c r="F135" s="40">
        <f>F136</f>
        <v>0</v>
      </c>
      <c r="G135" s="40">
        <f>G136</f>
        <v>0</v>
      </c>
    </row>
    <row r="136" spans="1:7" ht="39.75" customHeight="1" hidden="1">
      <c r="A136" s="32" t="s">
        <v>2</v>
      </c>
      <c r="B136" s="44" t="s">
        <v>170</v>
      </c>
      <c r="C136" s="41" t="s">
        <v>130</v>
      </c>
      <c r="D136" s="43"/>
      <c r="E136" s="43"/>
      <c r="F136" s="43"/>
      <c r="G136" s="43"/>
    </row>
    <row r="137" spans="1:7" ht="24" customHeight="1">
      <c r="A137" s="13" t="s">
        <v>2</v>
      </c>
      <c r="B137" s="45" t="s">
        <v>260</v>
      </c>
      <c r="C137" s="15" t="s">
        <v>261</v>
      </c>
      <c r="D137" s="43"/>
      <c r="E137" s="40">
        <f>SUM(E138:E149)</f>
        <v>774004.8</v>
      </c>
      <c r="F137" s="40">
        <f>SUM(F138:F149)</f>
        <v>0</v>
      </c>
      <c r="G137" s="40">
        <f>SUM(G138:G149)</f>
        <v>0</v>
      </c>
    </row>
    <row r="138" spans="1:7" ht="39.75" customHeight="1">
      <c r="A138" s="24" t="s">
        <v>2</v>
      </c>
      <c r="B138" s="61" t="s">
        <v>271</v>
      </c>
      <c r="C138" s="61" t="s">
        <v>292</v>
      </c>
      <c r="D138" s="43"/>
      <c r="E138" s="42">
        <f>29300-6167.09</f>
        <v>23132.91</v>
      </c>
      <c r="F138" s="42">
        <v>0</v>
      </c>
      <c r="G138" s="42">
        <v>0</v>
      </c>
    </row>
    <row r="139" spans="1:7" ht="39.75" customHeight="1">
      <c r="A139" s="24" t="s">
        <v>2</v>
      </c>
      <c r="B139" s="61" t="s">
        <v>272</v>
      </c>
      <c r="C139" s="61" t="s">
        <v>291</v>
      </c>
      <c r="D139" s="43"/>
      <c r="E139" s="42">
        <f>84300-47625.67</f>
        <v>36674.33</v>
      </c>
      <c r="F139" s="42">
        <v>0</v>
      </c>
      <c r="G139" s="42">
        <v>0</v>
      </c>
    </row>
    <row r="140" spans="1:7" ht="39.75" customHeight="1">
      <c r="A140" s="24" t="s">
        <v>2</v>
      </c>
      <c r="B140" s="61" t="s">
        <v>273</v>
      </c>
      <c r="C140" s="61" t="s">
        <v>290</v>
      </c>
      <c r="D140" s="43"/>
      <c r="E140" s="42">
        <f>28600-5749.38</f>
        <v>22850.62</v>
      </c>
      <c r="F140" s="42">
        <v>0</v>
      </c>
      <c r="G140" s="42">
        <v>0</v>
      </c>
    </row>
    <row r="141" spans="1:7" ht="39.75" customHeight="1">
      <c r="A141" s="24" t="s">
        <v>2</v>
      </c>
      <c r="B141" s="61" t="s">
        <v>274</v>
      </c>
      <c r="C141" s="61" t="s">
        <v>289</v>
      </c>
      <c r="D141" s="43"/>
      <c r="E141" s="42">
        <f>28600-6780.87</f>
        <v>21819.13</v>
      </c>
      <c r="F141" s="42">
        <v>0</v>
      </c>
      <c r="G141" s="42">
        <v>0</v>
      </c>
    </row>
    <row r="142" spans="1:7" ht="39.75" customHeight="1">
      <c r="A142" s="24" t="s">
        <v>2</v>
      </c>
      <c r="B142" s="61" t="s">
        <v>275</v>
      </c>
      <c r="C142" s="61" t="s">
        <v>288</v>
      </c>
      <c r="D142" s="43"/>
      <c r="E142" s="42">
        <f>29500-8135.84</f>
        <v>21364.16</v>
      </c>
      <c r="F142" s="42">
        <v>0</v>
      </c>
      <c r="G142" s="42">
        <v>0</v>
      </c>
    </row>
    <row r="143" spans="1:7" ht="39.75" customHeight="1">
      <c r="A143" s="24" t="s">
        <v>2</v>
      </c>
      <c r="B143" s="61" t="s">
        <v>276</v>
      </c>
      <c r="C143" s="61" t="s">
        <v>284</v>
      </c>
      <c r="D143" s="43"/>
      <c r="E143" s="42">
        <v>57075.98</v>
      </c>
      <c r="F143" s="42">
        <v>0</v>
      </c>
      <c r="G143" s="42">
        <v>0</v>
      </c>
    </row>
    <row r="144" spans="1:7" ht="39.75" customHeight="1">
      <c r="A144" s="24" t="s">
        <v>2</v>
      </c>
      <c r="B144" s="61" t="s">
        <v>277</v>
      </c>
      <c r="C144" s="61" t="s">
        <v>285</v>
      </c>
      <c r="D144" s="43"/>
      <c r="E144" s="42">
        <v>227397.4</v>
      </c>
      <c r="F144" s="42">
        <v>0</v>
      </c>
      <c r="G144" s="42">
        <v>0</v>
      </c>
    </row>
    <row r="145" spans="1:7" ht="51.75" customHeight="1">
      <c r="A145" s="68" t="s">
        <v>2</v>
      </c>
      <c r="B145" s="69" t="s">
        <v>278</v>
      </c>
      <c r="C145" s="69" t="s">
        <v>297</v>
      </c>
      <c r="D145" s="70"/>
      <c r="E145" s="71">
        <f>153400-22063.7</f>
        <v>131336.3</v>
      </c>
      <c r="F145" s="71">
        <v>0</v>
      </c>
      <c r="G145" s="71">
        <v>0</v>
      </c>
    </row>
    <row r="146" spans="1:7" ht="43.5" customHeight="1">
      <c r="A146" s="68" t="s">
        <v>2</v>
      </c>
      <c r="B146" s="69" t="s">
        <v>279</v>
      </c>
      <c r="C146" s="69" t="s">
        <v>287</v>
      </c>
      <c r="D146" s="70"/>
      <c r="E146" s="71">
        <f>92000-6834.92</f>
        <v>85165.08</v>
      </c>
      <c r="F146" s="71">
        <v>0</v>
      </c>
      <c r="G146" s="71">
        <v>0</v>
      </c>
    </row>
    <row r="147" spans="1:7" ht="43.5" customHeight="1">
      <c r="A147" s="68" t="s">
        <v>2</v>
      </c>
      <c r="B147" s="69" t="s">
        <v>280</v>
      </c>
      <c r="C147" s="69" t="s">
        <v>286</v>
      </c>
      <c r="D147" s="70"/>
      <c r="E147" s="71">
        <f>124000-37413.85</f>
        <v>86586.15</v>
      </c>
      <c r="F147" s="71">
        <v>0</v>
      </c>
      <c r="G147" s="71">
        <v>0</v>
      </c>
    </row>
    <row r="148" spans="1:7" ht="42" customHeight="1">
      <c r="A148" s="68" t="s">
        <v>2</v>
      </c>
      <c r="B148" s="69" t="s">
        <v>281</v>
      </c>
      <c r="C148" s="69" t="s">
        <v>298</v>
      </c>
      <c r="D148" s="70"/>
      <c r="E148" s="71">
        <f>48000-10246.5</f>
        <v>37753.5</v>
      </c>
      <c r="F148" s="71">
        <v>0</v>
      </c>
      <c r="G148" s="71">
        <v>0</v>
      </c>
    </row>
    <row r="149" spans="1:7" ht="42" customHeight="1">
      <c r="A149" s="68" t="s">
        <v>2</v>
      </c>
      <c r="B149" s="69" t="s">
        <v>282</v>
      </c>
      <c r="C149" s="69" t="s">
        <v>283</v>
      </c>
      <c r="D149" s="70"/>
      <c r="E149" s="71">
        <f>33600-10750.76</f>
        <v>22849.239999999998</v>
      </c>
      <c r="F149" s="71">
        <v>0</v>
      </c>
      <c r="G149" s="71">
        <v>0</v>
      </c>
    </row>
    <row r="150" spans="1:7" ht="25.5" customHeight="1">
      <c r="A150" s="72" t="s">
        <v>2</v>
      </c>
      <c r="B150" s="72" t="s">
        <v>332</v>
      </c>
      <c r="C150" s="73" t="s">
        <v>41</v>
      </c>
      <c r="D150" s="74" t="e">
        <f>D152+D154+D167+D192+D190+D177+D186+D188</f>
        <v>#REF!</v>
      </c>
      <c r="E150" s="74">
        <f>E152+E154+E167+E192+E190+E177</f>
        <v>388020065.67</v>
      </c>
      <c r="F150" s="74">
        <f>F152+F154+F167+F192+F190+F177</f>
        <v>356359700</v>
      </c>
      <c r="G150" s="74">
        <f>G152+G154+G167+G192+G190+G177</f>
        <v>359428300</v>
      </c>
    </row>
    <row r="151" spans="1:7" ht="33" customHeight="1">
      <c r="A151" s="72" t="s">
        <v>2</v>
      </c>
      <c r="B151" s="72" t="s">
        <v>331</v>
      </c>
      <c r="C151" s="73" t="s">
        <v>99</v>
      </c>
      <c r="D151" s="74" t="e">
        <f>D152+D154+D167+D177</f>
        <v>#REF!</v>
      </c>
      <c r="E151" s="74">
        <f>E152+E154+E167+E177</f>
        <v>388020065.67</v>
      </c>
      <c r="F151" s="74">
        <f>F152+F154+F167+F177</f>
        <v>356359700</v>
      </c>
      <c r="G151" s="74">
        <f>G152+G154+G167+G177</f>
        <v>359428300</v>
      </c>
    </row>
    <row r="152" spans="1:7" ht="34.5" customHeight="1">
      <c r="A152" s="75" t="s">
        <v>2</v>
      </c>
      <c r="B152" s="72" t="s">
        <v>162</v>
      </c>
      <c r="C152" s="73" t="s">
        <v>100</v>
      </c>
      <c r="D152" s="76" t="e">
        <f>#REF!+#REF!+D153</f>
        <v>#REF!</v>
      </c>
      <c r="E152" s="76">
        <f>E153</f>
        <v>3914700</v>
      </c>
      <c r="F152" s="76">
        <f>F153</f>
        <v>0</v>
      </c>
      <c r="G152" s="76">
        <f>G153</f>
        <v>0</v>
      </c>
    </row>
    <row r="153" spans="1:7" ht="34.5" customHeight="1">
      <c r="A153" s="77" t="s">
        <v>2</v>
      </c>
      <c r="B153" s="78" t="s">
        <v>217</v>
      </c>
      <c r="C153" s="79" t="s">
        <v>118</v>
      </c>
      <c r="D153" s="80"/>
      <c r="E153" s="80">
        <v>3914700</v>
      </c>
      <c r="F153" s="80">
        <v>0</v>
      </c>
      <c r="G153" s="80">
        <v>0</v>
      </c>
    </row>
    <row r="154" spans="1:11" ht="48" customHeight="1">
      <c r="A154" s="75" t="s">
        <v>2</v>
      </c>
      <c r="B154" s="72" t="s">
        <v>168</v>
      </c>
      <c r="C154" s="73" t="s">
        <v>101</v>
      </c>
      <c r="D154" s="76" t="e">
        <f>#REF!+#REF!+D155+D156+D161+D166+#REF!+D164</f>
        <v>#REF!</v>
      </c>
      <c r="E154" s="76">
        <f>E155+E156+E161+E166+E164+E159+E162+E165+E157+E158+E163</f>
        <v>148624265.67000002</v>
      </c>
      <c r="F154" s="76">
        <f>F155+F156+F161+F166+F164+F159+F162+F165+F157+F158+F163</f>
        <v>121078500</v>
      </c>
      <c r="G154" s="76">
        <f>G155+G156+G161+G166+G164+G159+G162+G165+G157+G158+G163</f>
        <v>121789500</v>
      </c>
      <c r="H154" s="55"/>
      <c r="K154" s="55"/>
    </row>
    <row r="155" spans="1:11" ht="36" customHeight="1">
      <c r="A155" s="77" t="s">
        <v>2</v>
      </c>
      <c r="B155" s="78" t="s">
        <v>218</v>
      </c>
      <c r="C155" s="79" t="s">
        <v>302</v>
      </c>
      <c r="D155" s="80"/>
      <c r="E155" s="80">
        <v>8955100</v>
      </c>
      <c r="F155" s="80">
        <v>0</v>
      </c>
      <c r="G155" s="80">
        <v>0</v>
      </c>
      <c r="K155" s="55"/>
    </row>
    <row r="156" spans="1:7" ht="73.5" customHeight="1">
      <c r="A156" s="77" t="s">
        <v>2</v>
      </c>
      <c r="B156" s="78" t="s">
        <v>204</v>
      </c>
      <c r="C156" s="79" t="s">
        <v>203</v>
      </c>
      <c r="D156" s="80"/>
      <c r="E156" s="80">
        <v>48199200</v>
      </c>
      <c r="F156" s="80">
        <v>50127100</v>
      </c>
      <c r="G156" s="80">
        <v>51120200</v>
      </c>
    </row>
    <row r="157" spans="1:7" ht="63.75" customHeight="1">
      <c r="A157" s="77" t="s">
        <v>2</v>
      </c>
      <c r="B157" s="78" t="s">
        <v>317</v>
      </c>
      <c r="C157" s="79" t="s">
        <v>318</v>
      </c>
      <c r="D157" s="80"/>
      <c r="E157" s="80">
        <v>1253500</v>
      </c>
      <c r="F157" s="80">
        <v>0</v>
      </c>
      <c r="G157" s="80">
        <v>0</v>
      </c>
    </row>
    <row r="158" spans="1:7" ht="63.75" customHeight="1">
      <c r="A158" s="77" t="s">
        <v>2</v>
      </c>
      <c r="B158" s="88" t="s">
        <v>323</v>
      </c>
      <c r="C158" s="89" t="s">
        <v>324</v>
      </c>
      <c r="D158" s="80"/>
      <c r="E158" s="80">
        <v>341220</v>
      </c>
      <c r="F158" s="80">
        <v>0</v>
      </c>
      <c r="G158" s="80">
        <v>0</v>
      </c>
    </row>
    <row r="159" spans="1:7" ht="47.25" customHeight="1">
      <c r="A159" s="77" t="s">
        <v>2</v>
      </c>
      <c r="B159" s="78" t="s">
        <v>235</v>
      </c>
      <c r="C159" s="81" t="s">
        <v>236</v>
      </c>
      <c r="D159" s="80"/>
      <c r="E159" s="80">
        <v>9658600</v>
      </c>
      <c r="F159" s="80">
        <v>9658600</v>
      </c>
      <c r="G159" s="80">
        <v>9338900</v>
      </c>
    </row>
    <row r="160" spans="1:7" ht="36.75" customHeight="1" hidden="1">
      <c r="A160" s="77" t="s">
        <v>2</v>
      </c>
      <c r="B160" s="78" t="s">
        <v>293</v>
      </c>
      <c r="C160" s="81" t="s">
        <v>294</v>
      </c>
      <c r="D160" s="80"/>
      <c r="E160" s="80"/>
      <c r="F160" s="80"/>
      <c r="G160" s="80"/>
    </row>
    <row r="161" spans="1:7" ht="34.5" customHeight="1">
      <c r="A161" s="77" t="s">
        <v>2</v>
      </c>
      <c r="B161" s="78" t="s">
        <v>202</v>
      </c>
      <c r="C161" s="79" t="s">
        <v>206</v>
      </c>
      <c r="D161" s="80"/>
      <c r="E161" s="80">
        <v>0</v>
      </c>
      <c r="F161" s="80">
        <v>0</v>
      </c>
      <c r="G161" s="80">
        <v>0</v>
      </c>
    </row>
    <row r="162" spans="1:7" ht="28.5" customHeight="1">
      <c r="A162" s="77" t="s">
        <v>2</v>
      </c>
      <c r="B162" s="78" t="s">
        <v>233</v>
      </c>
      <c r="C162" s="79" t="s">
        <v>234</v>
      </c>
      <c r="D162" s="80"/>
      <c r="E162" s="80">
        <f>650000+40</f>
        <v>650040</v>
      </c>
      <c r="F162" s="80">
        <v>0</v>
      </c>
      <c r="G162" s="80">
        <v>0</v>
      </c>
    </row>
    <row r="163" spans="1:7" ht="62.25" customHeight="1">
      <c r="A163" s="77" t="s">
        <v>2</v>
      </c>
      <c r="B163" s="78" t="s">
        <v>321</v>
      </c>
      <c r="C163" s="79" t="s">
        <v>322</v>
      </c>
      <c r="D163" s="80"/>
      <c r="E163" s="80">
        <v>55000</v>
      </c>
      <c r="F163" s="80">
        <v>0</v>
      </c>
      <c r="G163" s="80">
        <v>0</v>
      </c>
    </row>
    <row r="164" spans="1:12" ht="36" customHeight="1">
      <c r="A164" s="77" t="s">
        <v>2</v>
      </c>
      <c r="B164" s="78" t="s">
        <v>219</v>
      </c>
      <c r="C164" s="79" t="s">
        <v>262</v>
      </c>
      <c r="D164" s="80"/>
      <c r="E164" s="80">
        <v>11325700</v>
      </c>
      <c r="F164" s="80"/>
      <c r="G164" s="80"/>
      <c r="I164" s="55"/>
      <c r="J164" s="55"/>
      <c r="K164" s="55"/>
      <c r="L164" s="55"/>
    </row>
    <row r="165" spans="1:12" ht="33.75" customHeight="1">
      <c r="A165" s="77" t="s">
        <v>2</v>
      </c>
      <c r="B165" s="78" t="s">
        <v>299</v>
      </c>
      <c r="C165" s="79" t="s">
        <v>301</v>
      </c>
      <c r="D165" s="80"/>
      <c r="E165" s="80">
        <v>0</v>
      </c>
      <c r="F165" s="80">
        <v>1252600</v>
      </c>
      <c r="G165" s="80">
        <v>1252600</v>
      </c>
      <c r="I165" s="55"/>
      <c r="J165" s="55"/>
      <c r="K165" s="55"/>
      <c r="L165" s="55"/>
    </row>
    <row r="166" spans="1:10" ht="25.5" customHeight="1">
      <c r="A166" s="77" t="s">
        <v>2</v>
      </c>
      <c r="B166" s="78" t="s">
        <v>167</v>
      </c>
      <c r="C166" s="79" t="s">
        <v>131</v>
      </c>
      <c r="D166" s="80"/>
      <c r="E166" s="80">
        <f>1035800+12400400+28174400+4954300+11569700+1676900+157700+1219800+3877705.67+100000+1534200+1485000</f>
        <v>68185905.67</v>
      </c>
      <c r="F166" s="80">
        <f>1035800+12471400+28174400+4954300+11569700+1676900+157700</f>
        <v>60040200</v>
      </c>
      <c r="G166" s="80">
        <f>1035800+12509000+28174400+4954300+11569700+1676900+157700</f>
        <v>60077800</v>
      </c>
      <c r="I166" s="55"/>
      <c r="J166" s="55"/>
    </row>
    <row r="167" spans="1:10" ht="36" customHeight="1">
      <c r="A167" s="75" t="s">
        <v>2</v>
      </c>
      <c r="B167" s="82" t="s">
        <v>163</v>
      </c>
      <c r="C167" s="73" t="s">
        <v>102</v>
      </c>
      <c r="D167" s="76"/>
      <c r="E167" s="76">
        <f>E169+E171+E172+E174+E175+E176+E170+E173</f>
        <v>233524800</v>
      </c>
      <c r="F167" s="76">
        <f>F169+F171+F172+F174+F175+F176+F170+F173</f>
        <v>235281200</v>
      </c>
      <c r="G167" s="76">
        <f>G169+G171+G172+G174+G175+G176+G170+G173</f>
        <v>237638800</v>
      </c>
      <c r="I167" s="55"/>
      <c r="J167" s="55"/>
    </row>
    <row r="168" spans="1:7" ht="33.75" customHeight="1" hidden="1">
      <c r="A168" s="77" t="s">
        <v>2</v>
      </c>
      <c r="B168" s="78" t="s">
        <v>103</v>
      </c>
      <c r="C168" s="79" t="s">
        <v>133</v>
      </c>
      <c r="D168" s="80"/>
      <c r="E168" s="80"/>
      <c r="F168" s="80"/>
      <c r="G168" s="80"/>
    </row>
    <row r="169" spans="1:7" ht="62.25" customHeight="1">
      <c r="A169" s="77" t="s">
        <v>2</v>
      </c>
      <c r="B169" s="78" t="s">
        <v>165</v>
      </c>
      <c r="C169" s="85" t="s">
        <v>300</v>
      </c>
      <c r="D169" s="80"/>
      <c r="E169" s="80">
        <v>3219300</v>
      </c>
      <c r="F169" s="80">
        <v>3219300</v>
      </c>
      <c r="G169" s="80">
        <v>3219300</v>
      </c>
    </row>
    <row r="170" spans="1:7" ht="63.75" customHeight="1">
      <c r="A170" s="77" t="s">
        <v>2</v>
      </c>
      <c r="B170" s="78" t="s">
        <v>200</v>
      </c>
      <c r="C170" s="79" t="s">
        <v>120</v>
      </c>
      <c r="D170" s="80"/>
      <c r="E170" s="80">
        <v>0</v>
      </c>
      <c r="F170" s="80">
        <v>3202400</v>
      </c>
      <c r="G170" s="80">
        <v>3202400</v>
      </c>
    </row>
    <row r="171" spans="1:7" ht="45" customHeight="1">
      <c r="A171" s="77" t="s">
        <v>2</v>
      </c>
      <c r="B171" s="78" t="s">
        <v>237</v>
      </c>
      <c r="C171" s="79" t="s">
        <v>132</v>
      </c>
      <c r="D171" s="80"/>
      <c r="E171" s="80">
        <v>3100</v>
      </c>
      <c r="F171" s="80">
        <v>3200</v>
      </c>
      <c r="G171" s="80">
        <v>2800</v>
      </c>
    </row>
    <row r="172" spans="1:7" ht="49.5" customHeight="1">
      <c r="A172" s="77" t="s">
        <v>2</v>
      </c>
      <c r="B172" s="78" t="s">
        <v>238</v>
      </c>
      <c r="C172" s="79" t="s">
        <v>239</v>
      </c>
      <c r="D172" s="80"/>
      <c r="E172" s="80">
        <v>10276800</v>
      </c>
      <c r="F172" s="80">
        <v>10276800</v>
      </c>
      <c r="G172" s="80">
        <v>10276800</v>
      </c>
    </row>
    <row r="173" spans="1:7" ht="63" customHeight="1">
      <c r="A173" s="77" t="s">
        <v>2</v>
      </c>
      <c r="B173" s="78" t="s">
        <v>335</v>
      </c>
      <c r="C173" s="79" t="s">
        <v>336</v>
      </c>
      <c r="D173" s="80"/>
      <c r="E173" s="80">
        <v>502600</v>
      </c>
      <c r="F173" s="80">
        <v>1486500</v>
      </c>
      <c r="G173" s="80">
        <v>1486500</v>
      </c>
    </row>
    <row r="174" spans="1:7" ht="40.5" customHeight="1" hidden="1">
      <c r="A174" s="77" t="s">
        <v>2</v>
      </c>
      <c r="B174" s="83" t="s">
        <v>201</v>
      </c>
      <c r="C174" s="79" t="s">
        <v>199</v>
      </c>
      <c r="D174" s="80"/>
      <c r="E174" s="80"/>
      <c r="F174" s="80"/>
      <c r="G174" s="80"/>
    </row>
    <row r="175" spans="1:7" ht="36" customHeight="1">
      <c r="A175" s="77" t="s">
        <v>2</v>
      </c>
      <c r="B175" s="78" t="s">
        <v>164</v>
      </c>
      <c r="C175" s="79" t="s">
        <v>119</v>
      </c>
      <c r="D175" s="80"/>
      <c r="E175" s="80">
        <v>816800</v>
      </c>
      <c r="F175" s="80">
        <v>861700</v>
      </c>
      <c r="G175" s="80">
        <v>861700</v>
      </c>
    </row>
    <row r="176" spans="1:7" ht="20.25" customHeight="1">
      <c r="A176" s="77" t="s">
        <v>2</v>
      </c>
      <c r="B176" s="78" t="s">
        <v>166</v>
      </c>
      <c r="C176" s="79" t="s">
        <v>121</v>
      </c>
      <c r="D176" s="80"/>
      <c r="E176" s="80">
        <f>18070100+1062000+159800+68212800+127627900+371200+3202400</f>
        <v>218706200</v>
      </c>
      <c r="F176" s="80">
        <f>18792900+1062000+161100+68212800+127627900+374600</f>
        <v>216231300</v>
      </c>
      <c r="G176" s="80">
        <f>19544600+1062000+1601200+162500+68212800+127627900+378300</f>
        <v>218589300</v>
      </c>
    </row>
    <row r="177" spans="1:7" ht="20.25" customHeight="1">
      <c r="A177" s="75" t="s">
        <v>2</v>
      </c>
      <c r="B177" s="82" t="s">
        <v>220</v>
      </c>
      <c r="C177" s="73" t="s">
        <v>104</v>
      </c>
      <c r="D177" s="76" t="e">
        <f>#REF!+#REF!+#REF!+#REF!+#REF!+#REF!</f>
        <v>#REF!</v>
      </c>
      <c r="E177" s="76">
        <f>E178+E179</f>
        <v>1956300</v>
      </c>
      <c r="F177" s="76">
        <f>F178+F179</f>
        <v>0</v>
      </c>
      <c r="G177" s="76">
        <f>G178+G179</f>
        <v>0</v>
      </c>
    </row>
    <row r="178" spans="1:7" ht="38.25" customHeight="1">
      <c r="A178" s="77" t="s">
        <v>2</v>
      </c>
      <c r="B178" s="78" t="s">
        <v>315</v>
      </c>
      <c r="C178" s="79" t="s">
        <v>316</v>
      </c>
      <c r="D178" s="80"/>
      <c r="E178" s="80">
        <v>1000000</v>
      </c>
      <c r="F178" s="80">
        <v>0</v>
      </c>
      <c r="G178" s="80">
        <v>0</v>
      </c>
    </row>
    <row r="179" spans="1:7" ht="34.5" customHeight="1">
      <c r="A179" s="77" t="s">
        <v>2</v>
      </c>
      <c r="B179" s="85" t="s">
        <v>325</v>
      </c>
      <c r="C179" s="85" t="s">
        <v>330</v>
      </c>
      <c r="D179" s="80"/>
      <c r="E179" s="80">
        <f>E180+E181</f>
        <v>956300</v>
      </c>
      <c r="F179" s="80">
        <v>0</v>
      </c>
      <c r="G179" s="80">
        <v>0</v>
      </c>
    </row>
    <row r="180" spans="1:7" ht="34.5" customHeight="1">
      <c r="A180" s="77" t="s">
        <v>2</v>
      </c>
      <c r="B180" s="85" t="s">
        <v>319</v>
      </c>
      <c r="C180" s="85" t="s">
        <v>320</v>
      </c>
      <c r="D180" s="80"/>
      <c r="E180" s="80">
        <v>216300</v>
      </c>
      <c r="F180" s="80">
        <v>0</v>
      </c>
      <c r="G180" s="80">
        <v>0</v>
      </c>
    </row>
    <row r="181" spans="1:7" ht="78.75" customHeight="1">
      <c r="A181" s="77" t="s">
        <v>2</v>
      </c>
      <c r="B181" s="88" t="s">
        <v>325</v>
      </c>
      <c r="C181" s="85" t="s">
        <v>326</v>
      </c>
      <c r="D181" s="80"/>
      <c r="E181" s="80">
        <f>E184+E185+E182+E183</f>
        <v>740000</v>
      </c>
      <c r="F181" s="80">
        <f>F184+F185+F182+F183</f>
        <v>0</v>
      </c>
      <c r="G181" s="80">
        <f>G184+G185+G182+G183</f>
        <v>0</v>
      </c>
    </row>
    <row r="182" spans="1:7" ht="34.5" customHeight="1" hidden="1">
      <c r="A182" s="77"/>
      <c r="B182" s="88" t="s">
        <v>327</v>
      </c>
      <c r="C182" s="85" t="s">
        <v>329</v>
      </c>
      <c r="D182" s="80"/>
      <c r="E182" s="80">
        <v>200000</v>
      </c>
      <c r="F182" s="80"/>
      <c r="G182" s="80"/>
    </row>
    <row r="183" spans="1:7" ht="34.5" customHeight="1" hidden="1">
      <c r="A183" s="77"/>
      <c r="B183" s="88" t="s">
        <v>327</v>
      </c>
      <c r="C183" s="85" t="s">
        <v>328</v>
      </c>
      <c r="D183" s="80"/>
      <c r="E183" s="80">
        <v>50000</v>
      </c>
      <c r="F183" s="80"/>
      <c r="G183" s="80"/>
    </row>
    <row r="184" spans="1:7" ht="34.5" customHeight="1" hidden="1">
      <c r="A184" s="77"/>
      <c r="B184" s="88" t="s">
        <v>327</v>
      </c>
      <c r="C184" s="85" t="s">
        <v>333</v>
      </c>
      <c r="D184" s="80"/>
      <c r="E184" s="80">
        <v>50000</v>
      </c>
      <c r="F184" s="80"/>
      <c r="G184" s="80"/>
    </row>
    <row r="185" spans="1:7" ht="34.5" customHeight="1" hidden="1">
      <c r="A185" s="77"/>
      <c r="B185" s="88" t="s">
        <v>327</v>
      </c>
      <c r="C185" s="85" t="s">
        <v>334</v>
      </c>
      <c r="D185" s="80"/>
      <c r="E185" s="80">
        <v>440000</v>
      </c>
      <c r="F185" s="80"/>
      <c r="G185" s="80"/>
    </row>
    <row r="186" spans="1:7" ht="34.5" customHeight="1" hidden="1">
      <c r="A186" s="75" t="s">
        <v>2</v>
      </c>
      <c r="B186" s="82" t="s">
        <v>160</v>
      </c>
      <c r="C186" s="73" t="s">
        <v>221</v>
      </c>
      <c r="D186" s="76">
        <f>D187</f>
        <v>0</v>
      </c>
      <c r="E186" s="76">
        <f>E187</f>
        <v>0</v>
      </c>
      <c r="F186" s="76">
        <f>F187</f>
        <v>0</v>
      </c>
      <c r="G186" s="76">
        <f>G187</f>
        <v>0</v>
      </c>
    </row>
    <row r="187" spans="1:7" ht="34.5" customHeight="1" hidden="1">
      <c r="A187" s="77" t="s">
        <v>2</v>
      </c>
      <c r="B187" s="78" t="s">
        <v>295</v>
      </c>
      <c r="C187" s="79" t="s">
        <v>296</v>
      </c>
      <c r="D187" s="80"/>
      <c r="E187" s="80">
        <v>0</v>
      </c>
      <c r="F187" s="80">
        <v>0</v>
      </c>
      <c r="G187" s="80">
        <v>0</v>
      </c>
    </row>
    <row r="188" spans="1:7" ht="34.5" customHeight="1" hidden="1">
      <c r="A188" s="75" t="s">
        <v>2</v>
      </c>
      <c r="B188" s="82" t="s">
        <v>161</v>
      </c>
      <c r="C188" s="73" t="s">
        <v>222</v>
      </c>
      <c r="D188" s="76">
        <f>D189</f>
        <v>0</v>
      </c>
      <c r="E188" s="76">
        <f>E189</f>
        <v>0</v>
      </c>
      <c r="F188" s="76">
        <f>F189</f>
        <v>0</v>
      </c>
      <c r="G188" s="76">
        <f>G189</f>
        <v>0</v>
      </c>
    </row>
    <row r="189" spans="1:7" ht="34.5" customHeight="1" hidden="1">
      <c r="A189" s="77" t="s">
        <v>2</v>
      </c>
      <c r="B189" s="78" t="s">
        <v>223</v>
      </c>
      <c r="C189" s="79" t="s">
        <v>263</v>
      </c>
      <c r="D189" s="80"/>
      <c r="E189" s="80">
        <v>0</v>
      </c>
      <c r="F189" s="80">
        <v>0</v>
      </c>
      <c r="G189" s="80">
        <v>0</v>
      </c>
    </row>
    <row r="190" spans="1:7" ht="34.5" customHeight="1" hidden="1">
      <c r="A190" s="75" t="s">
        <v>2</v>
      </c>
      <c r="B190" s="82" t="s">
        <v>67</v>
      </c>
      <c r="C190" s="73" t="s">
        <v>105</v>
      </c>
      <c r="D190" s="76" t="e">
        <f>D191+#REF!</f>
        <v>#REF!</v>
      </c>
      <c r="E190" s="76">
        <f>E191</f>
        <v>0</v>
      </c>
      <c r="F190" s="76">
        <f>F191</f>
        <v>0</v>
      </c>
      <c r="G190" s="76">
        <f>G191</f>
        <v>0</v>
      </c>
    </row>
    <row r="191" spans="1:7" ht="34.5" customHeight="1" hidden="1">
      <c r="A191" s="77" t="s">
        <v>2</v>
      </c>
      <c r="B191" s="78" t="s">
        <v>224</v>
      </c>
      <c r="C191" s="79" t="s">
        <v>134</v>
      </c>
      <c r="D191" s="80"/>
      <c r="E191" s="80">
        <v>0</v>
      </c>
      <c r="F191" s="80">
        <v>0</v>
      </c>
      <c r="G191" s="80">
        <v>0</v>
      </c>
    </row>
    <row r="192" spans="1:7" ht="34.5" customHeight="1" hidden="1">
      <c r="A192" s="75" t="s">
        <v>2</v>
      </c>
      <c r="B192" s="82" t="s">
        <v>68</v>
      </c>
      <c r="C192" s="73" t="s">
        <v>106</v>
      </c>
      <c r="D192" s="76">
        <f>D193</f>
        <v>0</v>
      </c>
      <c r="E192" s="76">
        <f>E193</f>
        <v>0</v>
      </c>
      <c r="F192" s="76">
        <f>F193</f>
        <v>0</v>
      </c>
      <c r="G192" s="76">
        <f>G193</f>
        <v>0</v>
      </c>
    </row>
    <row r="193" spans="1:7" ht="34.5" customHeight="1" hidden="1">
      <c r="A193" s="77" t="s">
        <v>2</v>
      </c>
      <c r="B193" s="78" t="s">
        <v>240</v>
      </c>
      <c r="C193" s="79" t="s">
        <v>135</v>
      </c>
      <c r="D193" s="80">
        <v>0</v>
      </c>
      <c r="E193" s="80">
        <v>0</v>
      </c>
      <c r="F193" s="80">
        <v>0</v>
      </c>
      <c r="G193" s="80">
        <v>0</v>
      </c>
    </row>
    <row r="194" spans="1:7" ht="34.5" customHeight="1">
      <c r="A194" s="93" t="s">
        <v>42</v>
      </c>
      <c r="B194" s="93"/>
      <c r="C194" s="93"/>
      <c r="D194" s="84" t="e">
        <f>D150+D34</f>
        <v>#REF!</v>
      </c>
      <c r="E194" s="84">
        <f>E150+E33</f>
        <v>767809458.3666667</v>
      </c>
      <c r="F194" s="84">
        <f>F150+F33</f>
        <v>687063189.0114943</v>
      </c>
      <c r="G194" s="84">
        <f>G150+G33</f>
        <v>686496514.0827587</v>
      </c>
    </row>
    <row r="195" spans="1:7" ht="15">
      <c r="A195" s="46"/>
      <c r="B195" s="46"/>
      <c r="C195" s="46"/>
      <c r="D195" s="47"/>
      <c r="E195" s="47"/>
      <c r="F195" s="46"/>
      <c r="G195" s="46"/>
    </row>
    <row r="196" spans="1:7" ht="15.75" hidden="1">
      <c r="A196" s="46"/>
      <c r="B196" s="46"/>
      <c r="C196" s="48" t="s">
        <v>107</v>
      </c>
      <c r="D196" s="49" t="e">
        <f>D194-D167-D42</f>
        <v>#REF!</v>
      </c>
      <c r="E196" s="49">
        <f>E194-E167-E42</f>
        <v>515472648.3666667</v>
      </c>
      <c r="F196" s="49">
        <f>F194-F167-F42</f>
        <v>431510159.0114943</v>
      </c>
      <c r="G196" s="49">
        <f>G194-G167-G42</f>
        <v>427487434.08275867</v>
      </c>
    </row>
  </sheetData>
  <sheetProtection/>
  <mergeCells count="14">
    <mergeCell ref="E1:G1"/>
    <mergeCell ref="C2:F2"/>
    <mergeCell ref="C3:F3"/>
    <mergeCell ref="E5:F5"/>
    <mergeCell ref="C7:F7"/>
    <mergeCell ref="C8:F8"/>
    <mergeCell ref="A30:B31"/>
    <mergeCell ref="C30:C31"/>
    <mergeCell ref="E30:G30"/>
    <mergeCell ref="A32:B32"/>
    <mergeCell ref="A194:C194"/>
    <mergeCell ref="C9:F9"/>
    <mergeCell ref="C10:F10"/>
    <mergeCell ref="A29:G29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2023-08-24T09:38:39Z</cp:lastPrinted>
  <dcterms:created xsi:type="dcterms:W3CDTF">2008-03-24T09:39:44Z</dcterms:created>
  <dcterms:modified xsi:type="dcterms:W3CDTF">2023-08-28T11:23:22Z</dcterms:modified>
  <cp:category/>
  <cp:version/>
  <cp:contentType/>
  <cp:contentStatus/>
</cp:coreProperties>
</file>