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7230" windowHeight="6840" activeTab="0"/>
  </bookViews>
  <sheets>
    <sheet name="на 01.10.2023" sheetId="1" r:id="rId1"/>
  </sheets>
  <definedNames>
    <definedName name="_xlnm.Print_Area" localSheetId="0">'на 01.10.2023'!$A$1:$G$339</definedName>
  </definedNames>
  <calcPr fullCalcOnLoad="1"/>
</workbook>
</file>

<file path=xl/sharedStrings.xml><?xml version="1.0" encoding="utf-8"?>
<sst xmlns="http://schemas.openxmlformats.org/spreadsheetml/2006/main" count="1233" uniqueCount="577">
  <si>
    <t>Код бюджетной классификации Российской Федерации</t>
  </si>
  <si>
    <t>Наименование дохода</t>
  </si>
  <si>
    <t>000</t>
  </si>
  <si>
    <t>1 00 00000 00 0000 000</t>
  </si>
  <si>
    <t>1 01 00000 00 0000 000</t>
  </si>
  <si>
    <t xml:space="preserve">1 01 02000 01 0000 110 </t>
  </si>
  <si>
    <t>Налог на доходы физических лиц</t>
  </si>
  <si>
    <t>1 01 02010 01 0000 110</t>
  </si>
  <si>
    <t>1 01 02020 01 0000 110</t>
  </si>
  <si>
    <t>1 05 00000 00 0000 000</t>
  </si>
  <si>
    <t>НАЛОГИ НА СОВОКУПНЫЙ ДОХОД</t>
  </si>
  <si>
    <t>Единый сельскохозяйственный налог</t>
  </si>
  <si>
    <t>1 06 00000 00 0000 000</t>
  </si>
  <si>
    <t>НАЛОГИ НА ИМУЩЕСТВО</t>
  </si>
  <si>
    <t>1 06 01000 00 0000 110</t>
  </si>
  <si>
    <t>Налог на имущество физических лиц</t>
  </si>
  <si>
    <t>1 06 06000 00 0000 110</t>
  </si>
  <si>
    <t>Земельный налог</t>
  </si>
  <si>
    <t>1 08 00000 00 0000 000</t>
  </si>
  <si>
    <t>ГОСУДАРСТВЕННАЯ ПОШЛИНА, СБОРЫ</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</si>
  <si>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</si>
  <si>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</si>
  <si>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</si>
  <si>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</si>
  <si>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</si>
  <si>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</si>
  <si>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</si>
  <si>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</si>
  <si>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</si>
  <si>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</si>
  <si>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</si>
  <si>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1 15 02050 05 0000 140</t>
  </si>
  <si>
    <t>1 16 00000 00 0000 000</t>
  </si>
  <si>
    <t>ШТРАФЫ,САНКЦИИ, ВОЗМЕЩЕНИЕ УЩЕРБА</t>
  </si>
  <si>
    <t>1 17 00000 00 0000 000</t>
  </si>
  <si>
    <t>ПРОЧИЕ НЕНАЛОГОВЫЕ ДОХОДЫ</t>
  </si>
  <si>
    <t>БЕЗВОЗМЕЗДНЫЕ ПОСТУПЛЕНИЯ</t>
  </si>
  <si>
    <t>ВСЕГО ДОХОДОВ</t>
  </si>
  <si>
    <t>Единый налог на вмененный доход для отдельных видов деятельности</t>
  </si>
  <si>
    <t xml:space="preserve">1 05 02020 00 0000 110 </t>
  </si>
  <si>
    <t>Единый налог на вмененный доход для отдельных видов деятельности (за налоговые периоды, истекшие до 1 января 2011 года)</t>
  </si>
  <si>
    <t>1 12 01010 01 0000 120</t>
  </si>
  <si>
    <t>Плата за выбросы загрязняющих веществ в атмосферный воздух стационарными объектами</t>
  </si>
  <si>
    <t>1 12 01030 01 0000 120</t>
  </si>
  <si>
    <t>1 01 02030 01 0000 110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</si>
  <si>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</si>
  <si>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</si>
  <si>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1 05 04000 02 0000 110 </t>
  </si>
  <si>
    <t>Налог, взимаемый в связи с применением патентной системы налогообложения</t>
  </si>
  <si>
    <t>НАЛОГИ НА ТОВАРЫ (РАБОТЫ, УСЛУГИ), РЕАЛИЗУЕМЫЕ НА ТЕРРИТОРИИ РОССИЙСКОЙ ФЕДЕРАЦИИ</t>
  </si>
  <si>
    <t>1 03 00000 00 0000 000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</si>
  <si>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</si>
  <si>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</si>
  <si>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</si>
  <si>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</si>
  <si>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2 18 00000 00 0000 000</t>
  </si>
  <si>
    <t>2 19 00000 00 0000 000</t>
  </si>
  <si>
    <t>1 09 00000 00 0000 000</t>
  </si>
  <si>
    <t>Сумма, руб.</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</si>
  <si>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</si>
  <si>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1 03 02000 01 0000 110</t>
  </si>
  <si>
    <t>Акцизы по подакцизным товарам (продукции), производимым на территории Российской Федерации</t>
  </si>
  <si>
    <t xml:space="preserve">1 05 02000 02 0000 110 </t>
  </si>
  <si>
    <t xml:space="preserve">Единый налог на вменённый доход для отдельных видов деятельности </t>
  </si>
  <si>
    <t>1 05 03000 01 0000 110</t>
  </si>
  <si>
    <t>ЗАДОЛЖЕННОСТЬ И ПЕРЕРАСЧЕТЫ ПО ОТМЕНЕННЫМ НАЛОГАМ, СБОРАМ И ИНЫМ ОБЯЗАТЕЛЬНЫМ ПЛАТЕЖАМ</t>
  </si>
  <si>
    <t>1 09 07013 05 0000 110</t>
  </si>
  <si>
    <t>1 09 07053 05 0000 110</t>
  </si>
  <si>
    <t xml:space="preserve">1 11 05000 00 0000 120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</si>
  <si>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</si>
  <si>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1 11 07000 00 0000 120
</t>
  </si>
  <si>
    <t>Платежи от государственных и муниципальных унитарных предприятий</t>
  </si>
  <si>
    <t>Плата за сбросы загрязняющих веществ в водные объекты</t>
  </si>
  <si>
    <t>ДОХОДЫ ОТ ОКАЗАНИЯ ПЛАТНЫХ УСЛУГ И КОМПЕНСАЦИЙ ЗАТРАТ ГОСУДАРСТВА</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</si>
  <si>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</si>
  <si>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</si>
  <si>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</si>
  <si>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 xml:space="preserve">1 17 05000 00 0000 180  </t>
  </si>
  <si>
    <t>Прочие неналоговые доходы</t>
  </si>
  <si>
    <t>БЕЗВОЗМЕЗДНЫЕ ПОСТУПЛЕНИЯ ИЗ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</si>
  <si>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</si>
  <si>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</si>
  <si>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</si>
  <si>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2 02 30024 05 0000 151</t>
  </si>
  <si>
    <t>2 02 35485 05 0000 151</t>
  </si>
  <si>
    <t>ИНЫЕ МЕЖБЮДЖЕТНЫЕ ТРАНСФЕРТЫ</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</si>
  <si>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</si>
  <si>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</si>
  <si>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2 02 35082 04 0000 151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</si>
  <si>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</si>
  <si>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</si>
  <si>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</si>
  <si>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</si>
  <si>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</si>
  <si>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</si>
  <si>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</si>
  <si>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</si>
  <si>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Дотации бюджетам городских округов на поддержку мер по обеспечению сбалансированности бюджетов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</si>
  <si>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</si>
  <si>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</si>
  <si>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</si>
  <si>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</si>
  <si>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</si>
  <si>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</si>
  <si>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на рекламу, мобилизуемый на территориях городских округов</t>
  </si>
  <si>
    <t>Прочие местные налоги и сборы, мобилизуемые на территориях городских округов</t>
  </si>
  <si>
    <t>Платежи, взимаемые органами местного самоуправления (организациями) городских округов за выполнение определенных функций</t>
  </si>
  <si>
    <t>Невыясненные поступления, зачисляемые в бюджеты городских округов</t>
  </si>
  <si>
    <t>Прочие неналоговые доходы бюджетов городских округов</t>
  </si>
  <si>
    <t>Прочие субсидии бюджетам городских округов</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</si>
  <si>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</si>
  <si>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</si>
  <si>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обеспечение жильем граждан, уволенных с военной службы (службы), и приравненных к ним лиц</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</si>
  <si>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</si>
  <si>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</si>
  <si>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</si>
  <si>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</si>
  <si>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</si>
  <si>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1 06 06032 04 0000 110</t>
  </si>
  <si>
    <t>1 06 06042 04 0000 110</t>
  </si>
  <si>
    <t xml:space="preserve">1 11 05012 04 0000 120
</t>
  </si>
  <si>
    <t>1 11 05024 04 0000 120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</si>
  <si>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</si>
  <si>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1 11 05034 04 0000 120</t>
  </si>
  <si>
    <t>1 11 05074 04 0000 120</t>
  </si>
  <si>
    <t>1 11 07014 04 0000 120</t>
  </si>
  <si>
    <t>1 13 01994 04 0000 130</t>
  </si>
  <si>
    <t>1 13 02064 04 0000 130</t>
  </si>
  <si>
    <t>1 13 02994 04 0000 130</t>
  </si>
  <si>
    <t>1 14 02043 04 0000 410</t>
  </si>
  <si>
    <t xml:space="preserve">000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</si>
  <si>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</si>
  <si>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1 17 05040 04 0000 180  </t>
  </si>
  <si>
    <t>Принято по бюджету</t>
  </si>
  <si>
    <t>Процент исполнения</t>
  </si>
  <si>
    <t>Прочие безвозмездные поступления в бюджеты городских округов</t>
  </si>
  <si>
    <t>2 07 00000 00 0000 000</t>
  </si>
  <si>
    <t>ПРОЧИЕ БЕЗВОЗМЕЗДНЫЕ ПОСТУПЛЕНИЯ</t>
  </si>
  <si>
    <t>2 18 04020 04 0000 180</t>
  </si>
  <si>
    <t xml:space="preserve">2 04 00000 00 0000 000
</t>
  </si>
  <si>
    <t xml:space="preserve">БЕЗВОЗМЕЗДНЫЕ ПОСТУПЛЕНИЯ ОТ НЕГОСУДАРСТВЕННЫХ ОРГАНИЗАЦИЙ
</t>
  </si>
  <si>
    <t xml:space="preserve">Прочие безвозмездные поступления от негосударственных организаций в бюджеты городских округов
</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</si>
  <si>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</si>
  <si>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доходы от компенсации затрат бюджетов городских округов, в т.ч.</t>
  </si>
  <si>
    <t xml:space="preserve">1 13 02994 04 0000 130 </t>
  </si>
  <si>
    <t>- возмещение затрат ЕДДС</t>
  </si>
  <si>
    <t>Прочие доходы от оказания платных услуг (работ) получателями средств бюджетов городских округов, в т.ч.</t>
  </si>
  <si>
    <t>- доходы от платных услуг (учреждений культуры)</t>
  </si>
  <si>
    <t>1 12 01041 01 0000 120</t>
  </si>
  <si>
    <t>Плата за размещение отходов производства</t>
  </si>
  <si>
    <t xml:space="preserve">Плата за размещение твердых коммунальных отходов </t>
  </si>
  <si>
    <t>Перевыполнение на</t>
  </si>
  <si>
    <t>- возврат дебиторской задолженности прошлых лет</t>
  </si>
  <si>
    <t>1 12 01042 01 0000 120</t>
  </si>
  <si>
    <t>Код ГАД</t>
  </si>
  <si>
    <t>031</t>
  </si>
  <si>
    <t>048</t>
  </si>
  <si>
    <t>027</t>
  </si>
  <si>
    <t>182</t>
  </si>
  <si>
    <t>188</t>
  </si>
  <si>
    <t>177</t>
  </si>
  <si>
    <t>030</t>
  </si>
  <si>
    <t>- на горячее питание</t>
  </si>
  <si>
    <t>029</t>
  </si>
  <si>
    <t>- на каникулярное время</t>
  </si>
  <si>
    <t>- на подвоз учащихся</t>
  </si>
  <si>
    <t>- на участие в социально значимых проектах</t>
  </si>
  <si>
    <t>- на КДН</t>
  </si>
  <si>
    <t>- на дороги 3 класса</t>
  </si>
  <si>
    <t>- на административные комиссии</t>
  </si>
  <si>
    <t>- на борьбу с болезнями животных</t>
  </si>
  <si>
    <t>- на жилье детям-сиротам</t>
  </si>
  <si>
    <t>- на общее образование (школы)</t>
  </si>
  <si>
    <t>- на дошкольное образование (д/сады)</t>
  </si>
  <si>
    <t>- на компенсацию ЖКУ сельским педработникам</t>
  </si>
  <si>
    <t>1 03 02231 01 0000 110</t>
  </si>
  <si>
    <t>1 03 02241 01 0000 110</t>
  </si>
  <si>
    <t>1 03 02251 01 0000 110</t>
  </si>
  <si>
    <t>1 03 02261 01 0000 110</t>
  </si>
  <si>
    <t>- доплата собственников по Программе переселения 2018 г. 1 этап</t>
  </si>
  <si>
    <t>Доходы от приватизации имущества, находящегося в государственной и муниципальной собственности</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</si>
  <si>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</si>
  <si>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</si>
  <si>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800</t>
  </si>
  <si>
    <t>1 14 06312 04 0000 430</t>
  </si>
  <si>
    <t>1 14 06012 04 0000 430</t>
  </si>
  <si>
    <t>1 14 06024 04 0000 430</t>
  </si>
  <si>
    <t xml:space="preserve">1 17 01040 04 0000 180  </t>
  </si>
  <si>
    <t>- на транспортное обслуживание по регулируемым тарифам</t>
  </si>
  <si>
    <t>- на поддержку редакции газеты</t>
  </si>
  <si>
    <t>- на ремонт дворовых территорий</t>
  </si>
  <si>
    <t>- на ремонт улично-дорожной сети</t>
  </si>
  <si>
    <t>- на мероприятия по безопастности дорожного движения</t>
  </si>
  <si>
    <t>2 02 29999 04 2191 150</t>
  </si>
  <si>
    <t>2 02 20077 04 0000 150</t>
  </si>
  <si>
    <t>2 02 20216 04 0000 150</t>
  </si>
  <si>
    <t>2 02 20216 04 2125 150</t>
  </si>
  <si>
    <t>2 02 20216 04 2224 150</t>
  </si>
  <si>
    <t>2 02 20216 04 2227 150</t>
  </si>
  <si>
    <t>2 02 29999 04 0000 150</t>
  </si>
  <si>
    <t>2 02 29999 04 2012 150</t>
  </si>
  <si>
    <t>2 02 29999 04 2049 150</t>
  </si>
  <si>
    <t>2 02 29999 04 2064 150</t>
  </si>
  <si>
    <t>2 02 29999 04 2071 150</t>
  </si>
  <si>
    <t>2 02 29999 04 2093 150</t>
  </si>
  <si>
    <t>2 02 29999 04 2203 150</t>
  </si>
  <si>
    <t>2 02 30000 00 0000 150</t>
  </si>
  <si>
    <t>2 02 35120 04 0000 150</t>
  </si>
  <si>
    <t>2 02 35930 04 0000 150</t>
  </si>
  <si>
    <t>2 02 39999 04 0000 150</t>
  </si>
  <si>
    <t>2 02 39999 04 2015 150</t>
  </si>
  <si>
    <t>2 02 39999 04 2070 150</t>
  </si>
  <si>
    <t>2 02 39999 04 2114 150</t>
  </si>
  <si>
    <t>2 02 39999 04 2151 150</t>
  </si>
  <si>
    <t>2 02 39999 04 2217 150</t>
  </si>
  <si>
    <t>2 02 39999 04 2016 150</t>
  </si>
  <si>
    <t>2 02 39999 04 2153 150</t>
  </si>
  <si>
    <t>2 02 39999 04 2174 150</t>
  </si>
  <si>
    <t>2 19 60010 04 0000 150</t>
  </si>
  <si>
    <t>2 02 30029 04 0000 150</t>
  </si>
  <si>
    <t>2 02 10000 00 0000 150</t>
  </si>
  <si>
    <t>2 02 20000 00 0000 150</t>
  </si>
  <si>
    <t>- на укрепление МТБ организаций оттыха и оздоровления детей</t>
  </si>
  <si>
    <t>2 18 04010 04 0000 150</t>
  </si>
  <si>
    <t>2 02 29999 04 2208 150</t>
  </si>
  <si>
    <t>- на повышение заработной платы работникам учреждений культуры</t>
  </si>
  <si>
    <t>032</t>
  </si>
  <si>
    <t>2 02 29999 04 2207 150</t>
  </si>
  <si>
    <t>- на повышение заработной платы пед. работникам учреждений доп. образования</t>
  </si>
  <si>
    <t>327</t>
  </si>
  <si>
    <t>2 02 25555 04 0000 150</t>
  </si>
  <si>
    <t>2 02 29999 04 2075 150</t>
  </si>
  <si>
    <t>- на плоскостные сооружения</t>
  </si>
  <si>
    <t>2 02 29999 04 2190 150</t>
  </si>
  <si>
    <t>- на укрепление мтб общеобразовательных организаций</t>
  </si>
  <si>
    <t>- судебные издержки (экспертиза)</t>
  </si>
  <si>
    <t>- прочие доходы от компенсации затрат бюджета</t>
  </si>
  <si>
    <t>1 05 03010 01 1000 110</t>
  </si>
  <si>
    <t>1 05 03010 01 2100 110</t>
  </si>
  <si>
    <t>2 02 49999 04 2164 150</t>
  </si>
  <si>
    <t xml:space="preserve">2 04 04099 04 9000 150
</t>
  </si>
  <si>
    <t>2 07 04050 04 9000 150</t>
  </si>
  <si>
    <t xml:space="preserve">1 05 02010 02 1000 110 </t>
  </si>
  <si>
    <t xml:space="preserve">1 05 02010 02 2100 110 </t>
  </si>
  <si>
    <t xml:space="preserve">1 05 02010 02 3000 110 </t>
  </si>
  <si>
    <t xml:space="preserve">1 05 02010 02 0000 110 </t>
  </si>
  <si>
    <t xml:space="preserve">1 05 04010 02 2100 110 </t>
  </si>
  <si>
    <t xml:space="preserve">1 05 04010 02 1000 110 </t>
  </si>
  <si>
    <t>1 06 01020 04 1000 110</t>
  </si>
  <si>
    <t>1 06 01020 04 2100 110</t>
  </si>
  <si>
    <t>1 06 06032 04 2100 110</t>
  </si>
  <si>
    <t>1 06 06032 04 1000 110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</si>
  <si>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</si>
  <si>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</si>
  <si>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</si>
  <si>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1 05 02020 00 1000 110 </t>
  </si>
  <si>
    <t xml:space="preserve">1 05 02020 00 2100 110 </t>
  </si>
  <si>
    <t>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</si>
  <si>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2 02 15002 04 0000 150</t>
  </si>
  <si>
    <t>1 16 02020 02 0000 140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</si>
  <si>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</si>
  <si>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</si>
  <si>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2 02 35469 04 0000 150</t>
  </si>
  <si>
    <t>Субвенции бюджетам на проведение Всероссийской переписи 2020 года</t>
  </si>
  <si>
    <t>2 02 49999 04 2233 150</t>
  </si>
  <si>
    <t>Прочие межбюджетные трансферты, передаваемые бюджетам на приобретение и установку детских игровых комплексов</t>
  </si>
  <si>
    <t>1 16 10129 01 0000 140</t>
  </si>
  <si>
    <t>1 16 01203 01 0000 140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</si>
  <si>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</si>
  <si>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</si>
  <si>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1 16 01000 01 0000 140</t>
  </si>
  <si>
    <t>335</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</si>
  <si>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</si>
  <si>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</si>
  <si>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017</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</si>
  <si>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</si>
  <si>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</si>
  <si>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</si>
  <si>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</si>
  <si>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075</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</si>
  <si>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</si>
  <si>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</si>
  <si>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</si>
  <si>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</si>
  <si>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Субсидии бюджетам городских округов на софинансирование капитальных вложений в объекты муниципальной собственности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</si>
  <si>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</si>
  <si>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1 01 02020 01 2100 110</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</si>
  <si>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</si>
  <si>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</si>
  <si>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</si>
  <si>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1 01 02020 01 1000 110</t>
  </si>
  <si>
    <t>1 16 01063 01 0101 140</t>
  </si>
  <si>
    <t>1 16 01203 01 9000 140</t>
  </si>
  <si>
    <t>328</t>
  </si>
  <si>
    <t>1 16 01053 01 0059 140</t>
  </si>
  <si>
    <t>2 02 29999 04 2222 150</t>
  </si>
  <si>
    <t>- на укрепление материально-технической базы муниципальных дошкольных образовательных учреждений</t>
  </si>
  <si>
    <t>2 02 40000 00 0000 150</t>
  </si>
  <si>
    <t>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</si>
  <si>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</si>
  <si>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</si>
  <si>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</si>
  <si>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</si>
  <si>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</si>
  <si>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</si>
  <si>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</si>
  <si>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</si>
  <si>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</si>
  <si>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</si>
  <si>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</si>
  <si>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передаваемые в муниципальные образования Тверской области)</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</si>
  <si>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</si>
  <si>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</si>
  <si>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</si>
  <si>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</si>
  <si>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</si>
  <si>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1 01 02010 01 3000 110</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</si>
  <si>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</si>
  <si>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</si>
  <si>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</si>
  <si>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</si>
  <si>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</si>
  <si>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</si>
  <si>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</si>
  <si>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1 08 03010 01 4000 110</t>
  </si>
  <si>
    <t>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</si>
  <si>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</si>
  <si>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</si>
  <si>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</si>
  <si>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1 16 01074 01 0000 140</t>
  </si>
  <si>
    <t>1 16 01084 01 0000 140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</si>
  <si>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</si>
  <si>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</si>
  <si>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</si>
  <si>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</si>
  <si>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2 02 29999 04 2062 150</t>
  </si>
  <si>
    <t>- на развитие материально-технической базы редакций районных и городских газет</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</si>
  <si>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</si>
  <si>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2 02 35303 04 0000 150</t>
  </si>
  <si>
    <t>1 06 06042 04 1000 110</t>
  </si>
  <si>
    <t>1 06 06042 04 2100 110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</si>
  <si>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</si>
  <si>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2 02 49001 04 0000 150</t>
  </si>
  <si>
    <t>1 16 01073 01 9000 140</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</si>
  <si>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</si>
  <si>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</si>
  <si>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</si>
  <si>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</si>
  <si>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</si>
  <si>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</si>
  <si>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</si>
  <si>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</si>
  <si>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</si>
  <si>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</si>
  <si>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</si>
  <si>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</si>
  <si>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</si>
  <si>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</si>
  <si>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 (за налоговые периоды, истекшие до 1 января 2016 года)</t>
  </si>
  <si>
    <t>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</si>
  <si>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</si>
  <si>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1 16 01073 01 0019 140</t>
  </si>
  <si>
    <t>1 16 01083 01 9000 140</t>
  </si>
  <si>
    <t>1 16 01143 01 9000 140</t>
  </si>
  <si>
    <t>1 16 01143 01 0016 140</t>
  </si>
  <si>
    <t>1 16 01153 01 0005 140</t>
  </si>
  <si>
    <t>1 16 01153 01 0006 140</t>
  </si>
  <si>
    <t>1 16 01153 01 0012 140</t>
  </si>
  <si>
    <t>1 16 01153 01 9000 140</t>
  </si>
  <si>
    <t>1 16 01173 01 0007 140</t>
  </si>
  <si>
    <t>1 16 01173 01 0008 140</t>
  </si>
  <si>
    <t>1 16 01173 01 9000 140</t>
  </si>
  <si>
    <t>1 16 01193 01 0401 140</t>
  </si>
  <si>
    <t>1 16 01193 01 0013 140</t>
  </si>
  <si>
    <t>1 16 01193 01 0005 140</t>
  </si>
  <si>
    <t>1 16 01073 01 0017 140</t>
  </si>
  <si>
    <t>1 08 03010 01 1050 110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</si>
  <si>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</si>
  <si>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1 09 04052 04 1000 110</t>
  </si>
  <si>
    <t>1 09 07052 04 1000 110</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</si>
  <si>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</si>
  <si>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1 16 01063 01 0009 140</t>
  </si>
  <si>
    <t>1 16 01063 01 0091 140</t>
  </si>
  <si>
    <t>1 16 01083 01 0028 140</t>
  </si>
  <si>
    <t>1 16 01143 01 0171 140</t>
  </si>
  <si>
    <t>1 16 01193 01 9000 140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</si>
  <si>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</si>
  <si>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</si>
  <si>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</si>
  <si>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</si>
  <si>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</si>
  <si>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</si>
  <si>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1 17 15020 04 0000 150</t>
  </si>
  <si>
    <t>Инициативные платежи, зачисляемые в бюджеты городских округов</t>
  </si>
  <si>
    <t>1 08 03010 01 1060 110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</si>
  <si>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</si>
  <si>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1 01 02080 01 0000 110</t>
  </si>
  <si>
    <t>1 16 01157 01 0000 140</t>
  </si>
  <si>
    <t>332</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</si>
  <si>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</si>
  <si>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2 07 04050 04 2140 150</t>
  </si>
  <si>
    <t>2 02 35082 04 0000 150</t>
  </si>
  <si>
    <t>Прочие безвозмездные поступления в бюджеты городских округов от физических и юридических лиц</t>
  </si>
  <si>
    <t xml:space="preserve">Единый налог на вмененный доход для отдельных видов деятельности (пени )
</t>
  </si>
  <si>
    <t>1 11 05312 04 0000 120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</si>
  <si>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</si>
  <si>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(21-50820-00000-00000)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</si>
  <si>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</si>
  <si>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(21328752000001210002)</t>
  </si>
  <si>
    <t>2 02 49999 04 0000 150</t>
  </si>
  <si>
    <t>2 02 49999 04 9001 150</t>
  </si>
  <si>
    <t>2 02 49999 04 9002 150</t>
  </si>
  <si>
    <t>2 02 49999 04 9003 150</t>
  </si>
  <si>
    <t>2 02 49999 04  9004 150</t>
  </si>
  <si>
    <t>2 02 49999 04 9005 150</t>
  </si>
  <si>
    <t>2 02 49999 04 9006 150</t>
  </si>
  <si>
    <t>2 02 49999 04 9007 150</t>
  </si>
  <si>
    <t>2 02 49999 04 9008 150</t>
  </si>
  <si>
    <t>2 02 49999 04 9009 150</t>
  </si>
  <si>
    <t>2 02 49999 04 9010 150</t>
  </si>
  <si>
    <t>2 02 49999 04 9011 150</t>
  </si>
  <si>
    <t>2 02 49999 04 9012 150</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</si>
  <si>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(Капитальный ремонт водопроводный сети и артезианской скважины с насосной, расположенной по адресу: Тверская область, Осташковский городской округ, д. Свапуще))</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</si>
  <si>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Жданово))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</si>
  <si>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Пачково))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</si>
  <si>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п. Южный))</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</si>
  <si>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Березовый Рядок))</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</si>
  <si>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Городец))</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</si>
  <si>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с. Святое))</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</si>
  <si>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Бараново))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</si>
  <si>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г. Осташков, ул. Урожайная, в районе д.№4))</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</si>
  <si>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г. Осташков, ул. Рябочкина, д.39))</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</si>
  <si>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детской площадки по адресу: Тверская область, Осташковский городской округ, д. Хитино))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</si>
  <si>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детской площадки по адресу: Тверская область, Осташковский городской округ, п. Сиговка))</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</si>
  <si>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</si>
  <si>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</si>
  <si>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</si>
  <si>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(21328752000001210003)</t>
  </si>
  <si>
    <t>1 16 01143 01 0002 140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</si>
  <si>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(ЮЮЮЮЮЮЮ)</t>
  </si>
  <si>
    <t>1 16 01183 01 0000 140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</si>
  <si>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</si>
  <si>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</si>
  <si>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</si>
  <si>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2 02 25299 04 0000 150</t>
  </si>
  <si>
    <t>Административные штрафы, установленныеГлавой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</si>
  <si>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доходы от платных услуг</t>
  </si>
  <si>
    <t>1 16 01193 01 0020 140</t>
  </si>
  <si>
    <t>1 16 01093 01 0022 140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</si>
  <si>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</si>
  <si>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</si>
  <si>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</si>
  <si>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1 16 01103 01 0006 140</t>
  </si>
  <si>
    <t>1 16 01203 01 0008 140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</si>
  <si>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карантина животных или других ветеринарно-санитарных правил)</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</si>
  <si>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</si>
  <si>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</si>
  <si>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</si>
  <si>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</si>
  <si>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1 16 01193 01 0029 140</t>
  </si>
  <si>
    <t>1 16 01063 01 0023 140</t>
  </si>
  <si>
    <t>1 16 01073 01 0027 140</t>
  </si>
  <si>
    <t>1 16 01193 01 0030 140</t>
  </si>
  <si>
    <t>1 16 01083 01 0006 140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</si>
  <si>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</si>
  <si>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</si>
  <si>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</si>
  <si>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</si>
  <si>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</si>
  <si>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</si>
  <si>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 xml:space="preserve">Субсидии бюджетам городских округов на реализацию мероприятий по обеспечению жильем молодых семей
</t>
  </si>
  <si>
    <t>2 02 25497 04 0000 150</t>
  </si>
  <si>
    <t>2 02 25511 04 0000 150</t>
  </si>
  <si>
    <t>Субсидии бюджетам городских округов на проведение комплексных кадастровых работ</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</si>
  <si>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содействие развитию малого и среднего предпринимательства в сфере туризма)</t>
  </si>
  <si>
    <t>2 02 49999 04 2218 150</t>
  </si>
  <si>
    <t>1 12 01010 01 2100 120</t>
  </si>
  <si>
    <t>Плата за выбросы загрязняющих веществ в атмосферный воздух стационарными объектами (пени по соответствующему платежу)</t>
  </si>
  <si>
    <t xml:space="preserve">2 04 04010 04 0000 150
</t>
  </si>
  <si>
    <t xml:space="preserve">Предоставление негосударственными организациями грантов для получателей средств бюджетов городских округов
</t>
  </si>
  <si>
    <t>2 02 49999 04 8000 150</t>
  </si>
  <si>
    <t>Прочие межбюджетные трансферты, передаваемые бюджетам городских округов (Прочие межбюджетные трансферты на реализацию образовательных проектов в рамках поддержки школьных инициатив Тверской области)</t>
  </si>
  <si>
    <t>2 02 29999 04 2243 150</t>
  </si>
  <si>
    <t>- на оснащение муниципальных образовательных организаций, реализующих программы дошкольного образования, уличными игровыми комплексами</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</si>
  <si>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</si>
  <si>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</si>
  <si>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2 02 29999 04 2244 150</t>
  </si>
  <si>
    <t>- на осуществление единовременной выплаты к началу учебного года работникам основного списочного состава муниципальных образовательных организаций</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</si>
  <si>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</si>
  <si>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1 16 10032 04 0000 140</t>
  </si>
  <si>
    <t>- на осуществление единовременной выплаты к началу учебного года работникам муниципальных образовательных организаций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</si>
  <si>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</si>
  <si>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городских округов на реализацию программ формирования современной городской среды</t>
  </si>
  <si>
    <t>1 17 15020 04 9025 150</t>
  </si>
  <si>
    <t>1 17 15020 04 9026 150</t>
  </si>
  <si>
    <t>1 17 15020 04 9027 150</t>
  </si>
  <si>
    <t>1 17 15020 04 9028 150</t>
  </si>
  <si>
    <t>1 17 15020 04 9029 150</t>
  </si>
  <si>
    <t>1 17 15020 04 9030 150</t>
  </si>
  <si>
    <t>1 17 15020 04 9031 150</t>
  </si>
  <si>
    <t>1 17 15020 04 9032 150</t>
  </si>
  <si>
    <t>1 17 15020 04 9033 150</t>
  </si>
  <si>
    <t>1 17 15020 04 9034 150</t>
  </si>
  <si>
    <t>1 17 15020 04 9035 150</t>
  </si>
  <si>
    <t>1 17 15020 04 9036 150</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</si>
  <si>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Сосница)</t>
  </si>
  <si>
    <t>Инициативные платежи, зачисляемые в бюджеты городских округов (Устройство детской площадки по адресу: Тверская область, Осташковский городской округ, д. Зехново)</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</si>
  <si>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Третники)</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</si>
  <si>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Алкатово)</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</si>
  <si>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Твердякино)</t>
  </si>
  <si>
    <t>Инициативные платежи, зачисляемые в бюджеты городских округов (Благоустройство дворовой территории по адресу: Тверская область, г. Осташков, ул. Строителей, д. 7 (2 этап))</t>
  </si>
  <si>
    <t>Инициативные платежи, зачисляемые в бюджеты городских округов (Благоустройство дворовой территории по адресу: Тверская область, г. Осташков, Микрорайон, д. 18)</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</si>
  <si>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с. Святое, ул. Центральная и ул. Молодежная)</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</si>
  <si>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Кравотынь)</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</si>
  <si>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Поребрица)</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</si>
  <si>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Городец)</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</si>
  <si>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Новые Ельцы)</t>
  </si>
  <si>
    <t>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</si>
  <si>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</si>
  <si>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1 16 01203 01 0013 140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</si>
  <si>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</si>
  <si>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1 16 01083 01 0037 140</t>
  </si>
  <si>
    <t>(Устройство контейнерной площадки по адресу: Тверская область, Осташковский городской округ, д. Алкатово)</t>
  </si>
  <si>
    <t>(Устройство контейнерной площадки по адресу: Тверская область, Осташковский городской округ, д. Третники)</t>
  </si>
  <si>
    <t>(Устройство детской площадки по адресу: Тверская область, Осташковский городской округ, д. Зехново)</t>
  </si>
  <si>
    <t>(Устройство контейнерной площадки по адресу: Тверская область, Осташковский городской округ, д. Сосница)</t>
  </si>
  <si>
    <t>(Устройство контейнерной площадки по адресу: Тверская область, Осташковский городской округ, д. Твердякино)</t>
  </si>
  <si>
    <t>(Благоустройство дворовой территории по адресу: Тверская область, г. Осташков, ул. Строителей, д. 7 (2 этап))</t>
  </si>
  <si>
    <t>(Благоустройство дворовой территории по адресу: Тверская область, г. Осташков, Микрорайон, д. 18)</t>
  </si>
  <si>
    <t>(Устройство уличного освещения на существующих опорах по адресу: Тверская область, Осташковский городской округ, с. Святое, ул. Центральная и ул. Молодежная)</t>
  </si>
  <si>
    <t>(Устройство уличного освещения на существующих опорах по адресу: Тверская область, Осташковский городской округ, д. Новые Ельцы)</t>
  </si>
  <si>
    <t>(Устройство уличного освещения на существующих опорах по адресу: Тверская область, Осташковский городской округ, д. Городец)</t>
  </si>
  <si>
    <t>(Устройство уличного освещения на существующих опорах по адресу: Тверская область, Осташковский городской округ, д. Поребрица)</t>
  </si>
  <si>
    <t>(Устройство контейнерной площадки по адресу: Тверская область, Осташковский городской округ, д. Кравотынь)</t>
  </si>
  <si>
    <t>2 02 29999 04  9025 150</t>
  </si>
  <si>
    <t>2 02 29999 04 9026 150</t>
  </si>
  <si>
    <t>2 02 29999 04 9027 150</t>
  </si>
  <si>
    <t>2 02 29999 04 9028 150</t>
  </si>
  <si>
    <t>2 02 29999 04 9029 150</t>
  </si>
  <si>
    <t>2 02 29999 04 9030 150</t>
  </si>
  <si>
    <t>2 02 29999 04 9031 150</t>
  </si>
  <si>
    <t>2 02 29999 04 9032 150</t>
  </si>
  <si>
    <t>2 02 29999 04 9033 150</t>
  </si>
  <si>
    <t>2 02 29999 04 9034 150</t>
  </si>
  <si>
    <t>2 02 29999 04 9035 150</t>
  </si>
  <si>
    <t>2 02 29999 04 9036 150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</si>
  <si>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</si>
  <si>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2 02 25098 04 0000 150</t>
  </si>
  <si>
    <t>Межбюджетные трансферты, передаваемые бюджетам городских округов на создание виртуальных концертных залов</t>
  </si>
  <si>
    <t>1 16 01203 01 0007 140</t>
  </si>
  <si>
    <t>2 02 45453 04 0000 150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</si>
  <si>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</si>
  <si>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2 08 04000 04 0000 150</t>
  </si>
  <si>
    <t>Приложение 1</t>
  </si>
  <si>
    <t>св. 100</t>
  </si>
  <si>
    <t>к постановлению Администрации Осташковского городского</t>
  </si>
  <si>
    <t>округа "Об утвержении  отчета об исполнении бюджета</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</si>
  <si>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</si>
  <si>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</si>
  <si>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1 14 06000 04 0000 430</t>
  </si>
  <si>
    <t>1 14 13000 04 0000 410</t>
  </si>
  <si>
    <t xml:space="preserve">1 11 09000 04 0000 120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</si>
  <si>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</si>
  <si>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НАЛОГОВЫЕ И НЕНАЛОГОВЫЕ ДОХОДЫ</t>
  </si>
  <si>
    <t>НАЛОГИ НА ПРИБЫЛЬ,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</si>
  <si>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</si>
  <si>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2 00 00000 00 0000 000</t>
  </si>
  <si>
    <t>2 02 00000 00 0000 000</t>
  </si>
  <si>
    <t>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</si>
  <si>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</si>
  <si>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2 02 25519 04 0000 150</t>
  </si>
  <si>
    <t>Субсидии бюджетам городских округов на государственную поддержку отрасли культуры (в части мероприятий по модернизации библиотек в части комплектования книжных фондов библиотек муниципальных образований)</t>
  </si>
  <si>
    <t xml:space="preserve">Осташковского городского округа  за 9 месяцев 2023 года" </t>
  </si>
  <si>
    <t>Поступление доходов в бюджет Осташковского городского округа за 9 месяцев 2023 года</t>
  </si>
  <si>
    <t>Исполнение на 01.10.2023</t>
  </si>
  <si>
    <t xml:space="preserve">2 02 35179 04 0000 150 </t>
  </si>
  <si>
    <t>от 18.10.2023 г. №1023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</si>
</sst>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00&quot;р.&quot;_-;\-* #,##0.00&quot;р.&quot;_-;_-* &quot;-&quot;??&quot;р.&quot;_-;_-@_-"/>
    <numFmt numFmtId="170" formatCode="_-* #,##0\ _₽_-;\-* #,##0\ _₽_-;_-* &quot;-&quot;\ _₽_-;_-@_-"/>
    <numFmt numFmtId="171" formatCode="_-* #,##0.00\ _₽_-;\-* #,##0.00\ _₽_-;_-* &quot;-&quot;??\ _₽_-;_-@_-"/>
    <numFmt numFmtId="172" formatCode="_-* #,##0_р_._-;\-* #,##0_р_._-;_-* &quot;-&quot;_р_._-;_-@_-"/>
    <numFmt numFmtId="173" formatCode="_-* #,##0.00_р_._-;\-* #,##0.00_р_._-;_-* &quot;-&quot;??_р_._-;_-@_-"/>
    <numFmt numFmtId="174" formatCode="00"/>
    <numFmt numFmtId="175" formatCode="#,##0.0"/>
    <numFmt numFmtId="176" formatCode="000"/>
    <numFmt numFmtId="177" formatCode="_-* #,##0.0_р_._-;\-* #,##0.0_р_._-;_-* &quot;-&quot;?_р_._-;_-@_-"/>
    <numFmt numFmtId="178" formatCode="0.0"/>
    <numFmt numFmtId="179" formatCode="_-* #,##0_р_._-;\-* #,##0_р_._-;_-* &quot;-&quot;?_р_._-;_-@_-"/>
    <numFmt numFmtId="180" formatCode="_-* #,##0.00_р_._-;\-* #,##0.00_р_._-;_-* &quot;-&quot;?_р_._-;_-@_-"/>
    <numFmt numFmtId="181" formatCode="_-* #,##0.000_р_._-;\-* #,##0.000_р_._-;_-* &quot;-&quot;?_р_._-;_-@_-"/>
    <numFmt numFmtId="182" formatCode="_-* #,##0.0000_р_._-;\-* #,##0.0000_р_._-;_-* &quot;-&quot;?_р_._-;_-@_-"/>
    <numFmt numFmtId="183" formatCode="_-* #,##0.00000_р_._-;\-* #,##0.00000_р_._-;_-* &quot;-&quot;?_р_._-;_-@_-"/>
    <numFmt numFmtId="184" formatCode="_-* #,##0.000000_р_._-;\-* #,##0.000000_р_._-;_-* &quot;-&quot;?_р_._-;_-@_-"/>
    <numFmt numFmtId="185" formatCode="_-* #,##0.0000000_р_._-;\-* #,##0.0000000_р_._-;_-* &quot;-&quot;?_р_._-;_-@_-"/>
    <numFmt numFmtId="186" formatCode="_-* #,##0.00000000_р_._-;\-* #,##0.00000000_р_._-;_-* &quot;-&quot;?_р_._-;_-@_-"/>
    <numFmt numFmtId="187" formatCode="_-* #,##0.000000000_р_._-;\-* #,##0.000000000_р_._-;_-* &quot;-&quot;?_р_._-;_-@_-"/>
    <numFmt numFmtId="188" formatCode="_-* #,##0.0000000000_р_._-;\-* #,##0.0000000000_р_._-;_-* &quot;-&quot;?_р_._-;_-@_-"/>
    <numFmt numFmtId="189" formatCode="_-* #,##0.00000000000_р_._-;\-* #,##0.00000000000_р_._-;_-* &quot;-&quot;?_р_._-;_-@_-"/>
    <numFmt numFmtId="190" formatCode="_-* #,##0.000000000000_р_._-;\-* #,##0.000000000000_р_._-;_-* &quot;-&quot;?_р_._-;_-@_-"/>
    <numFmt numFmtId="191" formatCode="_-* #,##0.0_р_._-;\-* #,##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_ ;\-#,##0.00\ "/>
    <numFmt numFmtId="197" formatCode="[$-FC19]d\ mmmm\ yyyy\ &quot;г.&quot;"/>
  </numFmts>
  <fonts count="84">
    <font>
      <sz val="10"/>
      <name val="Arial"/>
      <family val="0"/>
    </font>
    <font>
      <u val="single"/>
      <sz val="10"/>
      <color indexed="12"/>
      <name val="Arial"/>
      <family val="2"/>
    </font>
    <font>
      <sz val="9"/>
      <color indexed="8"/>
      <name val="Arial"/>
      <family val="2"/>
    </font>
    <font>
      <sz val="9"/>
      <color indexed="10"/>
      <name val="Tahoma"/>
      <family val="2"/>
    </font>
    <font>
      <u val="single"/>
      <sz val="10"/>
      <color indexed="36"/>
      <name val="Arial"/>
      <family val="2"/>
    </font>
    <font>
      <sz val="9"/>
      <color indexed="11"/>
      <name val="Tahoma"/>
      <family val="2"/>
    </font>
    <font>
      <sz val="10"/>
      <name val="ARIAL"/>
      <family val="2"/>
    </font>
    <font>
      <sz val="10"/>
      <name val="Arial Cyr"/>
      <family val="0"/>
    </font>
    <font>
      <i/>
      <sz val="10"/>
      <name val="Times New Roman"/>
      <family val="1"/>
    </font>
    <font>
      <sz val="11"/>
      <name val="Times New Roman"/>
      <family val="1"/>
    </font>
    <font>
      <b/>
      <sz val="11"/>
      <name val="Times New Roman"/>
      <family val="1"/>
    </font>
    <font>
      <sz val="10"/>
      <name val="Times New Roman"/>
      <family val="1"/>
    </font>
    <font>
      <i/>
      <sz val="11"/>
      <name val="Times New Roman"/>
      <family val="1"/>
    </font>
    <font>
      <b/>
      <sz val="12"/>
      <name val="Arial"/>
      <family val="2"/>
    </font>
    <font>
      <b/>
      <sz val="13"/>
      <name val="Arial"/>
      <family val="2"/>
    </font>
    <font>
      <b/>
      <i/>
      <sz val="10"/>
      <name val="Arial"/>
      <family val="2"/>
    </font>
    <font>
      <sz val="11"/>
      <color indexed="8"/>
      <name val="Calibri"/>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indexed="8"/>
      <name val="Times New Roman"/>
      <family val="1"/>
    </font>
    <font>
      <b/>
      <sz val="10"/>
      <color indexed="8"/>
      <name val="Arial"/>
      <family val="2"/>
    </font>
    <font>
      <i/>
      <sz val="10"/>
      <color indexed="8"/>
      <name val="Arial"/>
      <family val="2"/>
    </font>
    <font>
      <sz val="11"/>
      <color indexed="8"/>
      <name val="Arial"/>
      <family val="2"/>
    </font>
    <font>
      <b/>
      <sz val="11"/>
      <color indexed="8"/>
      <name val="Arial"/>
      <family val="2"/>
    </font>
    <font>
      <b/>
      <sz val="12"/>
      <color indexed="8"/>
      <name val="Arial"/>
      <family val="2"/>
    </font>
    <font>
      <sz val="11"/>
      <color indexed="62"/>
      <name val="Times New Roman"/>
      <family val="1"/>
    </font>
    <font>
      <i/>
      <sz val="11"/>
      <color indexed="8"/>
      <name val="Times New Roman"/>
      <family val="1"/>
    </font>
    <font>
      <b/>
      <i/>
      <sz val="11"/>
      <color indexed="8"/>
      <name val="Times New Roman"/>
      <family val="1"/>
    </font>
    <font>
      <i/>
      <sz val="10"/>
      <color indexed="8"/>
      <name val="Times New Roman"/>
      <family val="1"/>
    </font>
    <font>
      <b/>
      <sz val="12"/>
      <color indexed="8"/>
      <name val="Times New Roman"/>
      <family val="1"/>
    </font>
    <font>
      <b/>
      <i/>
      <sz val="10"/>
      <color indexed="8"/>
      <name val="Times New Roman"/>
      <family val="1"/>
    </font>
    <font>
      <b/>
      <sz val="11"/>
      <color indexed="8"/>
      <name val="Times New Roman"/>
      <family val="1"/>
    </font>
    <font>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1"/>
      <color theme="1"/>
      <name val="Times New Roman"/>
      <family val="1"/>
    </font>
    <font>
      <b/>
      <sz val="10"/>
      <color theme="1"/>
      <name val="Arial"/>
      <family val="2"/>
    </font>
    <font>
      <i/>
      <sz val="10"/>
      <color theme="1"/>
      <name val="Arial"/>
      <family val="2"/>
    </font>
    <font>
      <sz val="11"/>
      <color theme="1"/>
      <name val="Arial"/>
      <family val="2"/>
    </font>
    <font>
      <b/>
      <sz val="11"/>
      <color theme="1"/>
      <name val="Arial"/>
      <family val="2"/>
    </font>
    <font>
      <b/>
      <sz val="12"/>
      <color theme="1"/>
      <name val="Arial"/>
      <family val="2"/>
    </font>
    <font>
      <sz val="11"/>
      <color theme="4"/>
      <name val="Times New Roman"/>
      <family val="1"/>
    </font>
    <font>
      <i/>
      <sz val="11"/>
      <color theme="1"/>
      <name val="Times New Roman"/>
      <family val="1"/>
    </font>
    <font>
      <b/>
      <i/>
      <sz val="11"/>
      <color theme="1"/>
      <name val="Times New Roman"/>
      <family val="1"/>
    </font>
    <font>
      <i/>
      <sz val="10"/>
      <color theme="1"/>
      <name val="Times New Roman"/>
      <family val="1"/>
    </font>
    <font>
      <b/>
      <sz val="12"/>
      <color theme="1"/>
      <name val="Times New Roman"/>
      <family val="1"/>
    </font>
    <font>
      <b/>
      <i/>
      <sz val="10"/>
      <color theme="1"/>
      <name val="Times New Roman"/>
      <family val="1"/>
    </font>
    <font>
      <b/>
      <sz val="11"/>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 fontId="52" fillId="0" borderId="1">
      <alignment horizontal="center" vertical="top" shrinkToFit="1"/>
      <protection/>
    </xf>
    <xf numFmtId="0" fontId="52" fillId="0" borderId="0">
      <alignment/>
      <protection/>
    </xf>
    <xf numFmtId="0" fontId="52" fillId="0" borderId="1">
      <alignment horizontal="left" vertical="top" wrapText="1"/>
      <protection/>
    </xf>
    <xf numFmtId="4" fontId="53" fillId="20" borderId="1">
      <alignment horizontal="right" vertical="top" shrinkToFit="1"/>
      <protection/>
    </xf>
    <xf numFmtId="4" fontId="53" fillId="20" borderId="1">
      <alignment horizontal="right" vertical="top" shrinkToFit="1"/>
      <protection/>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4" fillId="27" borderId="2" applyNumberFormat="0" applyAlignment="0" applyProtection="0"/>
    <xf numFmtId="0" fontId="55" fillId="28" borderId="3" applyNumberFormat="0" applyAlignment="0" applyProtection="0"/>
    <xf numFmtId="0" fontId="56" fillId="28" borderId="2" applyNumberFormat="0" applyAlignment="0" applyProtection="0"/>
    <xf numFmtId="0" fontId="1" fillId="0" borderId="0" applyNumberFormat="0" applyFill="0" applyBorder="0" applyAlignment="0" applyProtection="0"/>
    <xf numFmtId="0" fontId="2" fillId="0" borderId="0" applyNumberFormat="0" applyBorder="0">
      <alignment horizontal="left" vertical="top"/>
      <protection locked="0"/>
    </xf>
    <xf numFmtId="0" fontId="3" fillId="0" borderId="0" applyNumberFormat="0" applyBorder="0">
      <alignment horizontal="right" vertical="center"/>
      <protection locked="0"/>
    </xf>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29" borderId="8"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0" fontId="6" fillId="0" borderId="0">
      <alignment/>
      <protection/>
    </xf>
    <xf numFmtId="0" fontId="7" fillId="0" borderId="0">
      <alignment/>
      <protection/>
    </xf>
    <xf numFmtId="0" fontId="4"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 fillId="32" borderId="9" applyNumberFormat="0" applyFont="0" applyAlignment="0" applyProtection="0"/>
    <xf numFmtId="0" fontId="3" fillId="0" borderId="0" applyNumberFormat="0" applyBorder="0">
      <alignment horizontal="left" vertical="center" indent="3"/>
      <protection locked="0"/>
    </xf>
    <xf numFmtId="0" fontId="66" fillId="0" borderId="10" applyNumberFormat="0" applyFill="0" applyAlignment="0" applyProtection="0"/>
    <xf numFmtId="0" fontId="67" fillId="0" borderId="0" applyNumberFormat="0" applyFill="0" applyBorder="0" applyAlignment="0" applyProtection="0"/>
    <xf numFmtId="0" fontId="3" fillId="0" borderId="0" applyNumberFormat="0" applyBorder="0">
      <alignment horizontal="left" vertical="center" indent="1"/>
      <protection locked="0"/>
    </xf>
    <xf numFmtId="0" fontId="5" fillId="0" borderId="0" applyNumberFormat="0" applyBorder="0">
      <alignment horizontal="left" vertical="center" wrapText="1" indent="1"/>
      <protection locked="0"/>
    </xf>
    <xf numFmtId="0" fontId="68" fillId="33" borderId="0" applyNumberFormat="0" applyBorder="0" applyAlignment="0" applyProtection="0"/>
  </cellStyleXfs>
  <cellXfs count="143">
    <xf numFmtId="0" fontId="0" fillId="0" borderId="0" xfId="0" applyAlignment="1">
      <alignment/>
    </xf>
    <xf numFmtId="0" fontId="69" fillId="0" borderId="0" xfId="0" applyFont="1" applyFill="1" applyAlignment="1">
      <alignment/>
    </xf>
    <xf numFmtId="4" fontId="69" fillId="0" borderId="0" xfId="0" applyNumberFormat="1" applyFont="1" applyFill="1" applyAlignment="1">
      <alignment/>
    </xf>
    <xf numFmtId="196" fontId="69" fillId="0" borderId="0" xfId="0" applyNumberFormat="1" applyFont="1" applyFill="1" applyAlignment="1">
      <alignment/>
    </xf>
    <xf numFmtId="0" fontId="70" fillId="0" borderId="0" xfId="0" applyFont="1" applyFill="1" applyAlignment="1">
      <alignment/>
    </xf>
    <xf numFmtId="0" fontId="71"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69" fillId="34" borderId="0" xfId="0" applyFont="1" applyFill="1" applyAlignment="1">
      <alignment/>
    </xf>
    <xf numFmtId="0" fontId="72" fillId="34" borderId="0" xfId="0" applyFont="1" applyFill="1" applyAlignment="1">
      <alignment/>
    </xf>
    <xf numFmtId="0" fontId="6" fillId="35" borderId="0" xfId="0" applyFont="1" applyFill="1" applyAlignment="1">
      <alignment horizontal="right" vertical="top" wrapText="1"/>
    </xf>
    <xf numFmtId="0" fontId="9" fillId="35" borderId="11" xfId="0" applyFont="1" applyFill="1" applyBorder="1" applyAlignment="1">
      <alignment horizontal="center" vertical="center"/>
    </xf>
    <xf numFmtId="4" fontId="8" fillId="35" borderId="11" xfId="67" applyNumberFormat="1" applyFont="1" applyFill="1" applyBorder="1" applyAlignment="1">
      <alignment vertical="top"/>
      <protection locked="0"/>
    </xf>
    <xf numFmtId="0" fontId="6" fillId="35" borderId="0" xfId="0" applyFont="1" applyFill="1" applyAlignment="1">
      <alignment/>
    </xf>
    <xf numFmtId="0" fontId="75" fillId="0" borderId="0" xfId="0" applyFont="1" applyFill="1" applyAlignment="1">
      <alignment/>
    </xf>
    <xf numFmtId="4" fontId="76" fillId="35" borderId="11" xfId="0" applyNumberFormat="1" applyFont="1" applyFill="1" applyBorder="1" applyAlignment="1">
      <alignment horizontal="right" vertical="top"/>
    </xf>
    <xf numFmtId="0" fontId="13" fillId="35" borderId="0" xfId="0" applyFont="1" applyFill="1" applyAlignment="1">
      <alignment horizontal="center" vertical="top" wrapText="1"/>
    </xf>
    <xf numFmtId="49" fontId="6" fillId="35" borderId="0" xfId="0" applyNumberFormat="1" applyFont="1" applyFill="1" applyAlignment="1">
      <alignment horizontal="center" vertical="top" wrapText="1"/>
    </xf>
    <xf numFmtId="49" fontId="9" fillId="35" borderId="11" xfId="0" applyNumberFormat="1" applyFont="1" applyFill="1" applyBorder="1" applyAlignment="1">
      <alignment horizontal="center" vertical="top"/>
    </xf>
    <xf numFmtId="0" fontId="10" fillId="35" borderId="11" xfId="0" applyFont="1" applyFill="1" applyBorder="1" applyAlignment="1">
      <alignment horizontal="left" vertical="justify"/>
    </xf>
    <xf numFmtId="0" fontId="10" fillId="35" borderId="11" xfId="0" applyNumberFormat="1" applyFont="1" applyFill="1" applyBorder="1" applyAlignment="1">
      <alignment horizontal="justify" vertical="top" wrapText="1"/>
    </xf>
    <xf numFmtId="49" fontId="10" fillId="35" borderId="11" xfId="0" applyNumberFormat="1" applyFont="1" applyFill="1" applyBorder="1" applyAlignment="1">
      <alignment horizontal="center" vertical="top" wrapText="1"/>
    </xf>
    <xf numFmtId="0" fontId="10" fillId="35" borderId="11" xfId="0" applyFont="1" applyFill="1" applyBorder="1" applyAlignment="1">
      <alignment horizontal="left" vertical="justify" wrapText="1"/>
    </xf>
    <xf numFmtId="0" fontId="9" fillId="35" borderId="11" xfId="0" applyFont="1" applyFill="1" applyBorder="1" applyAlignment="1">
      <alignment horizontal="left" vertical="justify"/>
    </xf>
    <xf numFmtId="0" fontId="9" fillId="35" borderId="11" xfId="0" applyNumberFormat="1" applyFont="1" applyFill="1" applyBorder="1" applyAlignment="1">
      <alignment horizontal="justify" vertical="top" wrapText="1"/>
    </xf>
    <xf numFmtId="49" fontId="9" fillId="35" borderId="11" xfId="0" applyNumberFormat="1" applyFont="1" applyFill="1" applyBorder="1" applyAlignment="1">
      <alignment horizontal="center" vertical="top" wrapText="1"/>
    </xf>
    <xf numFmtId="0" fontId="8" fillId="35" borderId="11" xfId="0" applyFont="1" applyFill="1" applyBorder="1" applyAlignment="1">
      <alignment horizontal="left" vertical="justify"/>
    </xf>
    <xf numFmtId="0" fontId="8" fillId="35" borderId="11" xfId="0" applyNumberFormat="1" applyFont="1" applyFill="1" applyBorder="1" applyAlignment="1">
      <alignment horizontal="justify" vertical="top" wrapText="1"/>
    </xf>
    <xf numFmtId="0" fontId="8" fillId="35" borderId="11" xfId="0" applyNumberFormat="1" applyFont="1" applyFill="1" applyBorder="1" applyAlignment="1">
      <alignment horizontal="center" vertical="top" wrapText="1"/>
    </xf>
    <xf numFmtId="0" fontId="10" fillId="35" borderId="11" xfId="0" applyFont="1" applyFill="1" applyBorder="1" applyAlignment="1">
      <alignment vertical="justify"/>
    </xf>
    <xf numFmtId="0" fontId="10" fillId="35" borderId="11" xfId="0" applyFont="1" applyFill="1" applyBorder="1" applyAlignment="1">
      <alignment horizontal="justify" vertical="top" wrapText="1"/>
    </xf>
    <xf numFmtId="0" fontId="9" fillId="35" borderId="11" xfId="0" applyFont="1" applyFill="1" applyBorder="1" applyAlignment="1">
      <alignment vertical="justify"/>
    </xf>
    <xf numFmtId="0" fontId="9" fillId="35" borderId="11" xfId="0" applyFont="1" applyFill="1" applyBorder="1" applyAlignment="1">
      <alignment horizontal="justify" vertical="top" wrapText="1"/>
    </xf>
    <xf numFmtId="0" fontId="11" fillId="35" borderId="11" xfId="0" applyFont="1" applyFill="1" applyBorder="1" applyAlignment="1">
      <alignment vertical="justify"/>
    </xf>
    <xf numFmtId="0" fontId="11" fillId="35" borderId="11" xfId="0" applyFont="1" applyFill="1" applyBorder="1" applyAlignment="1">
      <alignment horizontal="justify" vertical="top" wrapText="1"/>
    </xf>
    <xf numFmtId="0" fontId="8" fillId="35" borderId="11" xfId="0" applyFont="1" applyFill="1" applyBorder="1" applyAlignment="1">
      <alignment vertical="justify"/>
    </xf>
    <xf numFmtId="0" fontId="8" fillId="35" borderId="11" xfId="0" applyFont="1" applyFill="1" applyBorder="1" applyAlignment="1">
      <alignment horizontal="justify" vertical="top" wrapText="1"/>
    </xf>
    <xf numFmtId="49" fontId="8" fillId="35" borderId="11" xfId="0" applyNumberFormat="1" applyFont="1" applyFill="1" applyBorder="1" applyAlignment="1">
      <alignment horizontal="center" vertical="top" wrapText="1"/>
    </xf>
    <xf numFmtId="0" fontId="8" fillId="35" borderId="11" xfId="0" applyFont="1" applyFill="1" applyBorder="1" applyAlignment="1">
      <alignment horizontal="justify" vertical="top"/>
    </xf>
    <xf numFmtId="0" fontId="10" fillId="35" borderId="11" xfId="0" applyFont="1" applyFill="1" applyBorder="1" applyAlignment="1">
      <alignment horizontal="justify" vertical="top"/>
    </xf>
    <xf numFmtId="49" fontId="10" fillId="35" borderId="11" xfId="0" applyNumberFormat="1" applyFont="1" applyFill="1" applyBorder="1" applyAlignment="1">
      <alignment horizontal="center" vertical="top"/>
    </xf>
    <xf numFmtId="0" fontId="9" fillId="35" borderId="11" xfId="0" applyFont="1" applyFill="1" applyBorder="1" applyAlignment="1">
      <alignment horizontal="justify" vertical="top"/>
    </xf>
    <xf numFmtId="49" fontId="12" fillId="35" borderId="11" xfId="0" applyNumberFormat="1" applyFont="1" applyFill="1" applyBorder="1" applyAlignment="1">
      <alignment horizontal="center" vertical="top" wrapText="1"/>
    </xf>
    <xf numFmtId="0" fontId="9" fillId="35" borderId="11" xfId="0" applyFont="1" applyFill="1" applyBorder="1" applyAlignment="1">
      <alignment horizontal="left" vertical="justify" wrapText="1"/>
    </xf>
    <xf numFmtId="0" fontId="8" fillId="35" borderId="11" xfId="0" applyFont="1" applyFill="1" applyBorder="1" applyAlignment="1">
      <alignment horizontal="left" vertical="justify" wrapText="1"/>
    </xf>
    <xf numFmtId="49" fontId="8" fillId="35" borderId="11" xfId="0" applyNumberFormat="1" applyFont="1" applyFill="1" applyBorder="1" applyAlignment="1">
      <alignment horizontal="justify" vertical="top" wrapText="1"/>
    </xf>
    <xf numFmtId="0" fontId="9" fillId="35" borderId="11" xfId="0" applyFont="1" applyFill="1" applyBorder="1" applyAlignment="1">
      <alignment horizontal="left" vertical="top"/>
    </xf>
    <xf numFmtId="0" fontId="8" fillId="35" borderId="11" xfId="0" applyFont="1" applyFill="1" applyBorder="1" applyAlignment="1">
      <alignment horizontal="left" vertical="top"/>
    </xf>
    <xf numFmtId="0" fontId="8" fillId="35" borderId="11" xfId="0" applyNumberFormat="1" applyFont="1" applyFill="1" applyBorder="1" applyAlignment="1">
      <alignment vertical="top" wrapText="1"/>
    </xf>
    <xf numFmtId="0" fontId="9" fillId="35" borderId="11" xfId="58" applyFont="1" applyFill="1" applyBorder="1" applyAlignment="1">
      <alignment horizontal="left" vertical="top"/>
      <protection/>
    </xf>
    <xf numFmtId="0" fontId="9" fillId="35" borderId="11" xfId="58" applyNumberFormat="1" applyFont="1" applyFill="1" applyBorder="1" applyAlignment="1">
      <alignment horizontal="justify" vertical="top" wrapText="1"/>
      <protection/>
    </xf>
    <xf numFmtId="0" fontId="8" fillId="35" borderId="11" xfId="0" applyFont="1" applyFill="1" applyBorder="1" applyAlignment="1">
      <alignment horizontal="left" vertical="top" wrapText="1"/>
    </xf>
    <xf numFmtId="0" fontId="10" fillId="35" borderId="11" xfId="0" applyFont="1" applyFill="1" applyBorder="1" applyAlignment="1">
      <alignment vertical="justify" wrapText="1"/>
    </xf>
    <xf numFmtId="0" fontId="9" fillId="35" borderId="11" xfId="0" applyFont="1" applyFill="1" applyBorder="1" applyAlignment="1">
      <alignment horizontal="left" vertical="top" wrapText="1"/>
    </xf>
    <xf numFmtId="49" fontId="9" fillId="35" borderId="11" xfId="58" applyNumberFormat="1" applyFont="1" applyFill="1" applyBorder="1" applyAlignment="1">
      <alignment horizontal="center" vertical="top" wrapText="1"/>
      <protection/>
    </xf>
    <xf numFmtId="49" fontId="8" fillId="35" borderId="11" xfId="59" applyNumberFormat="1" applyFont="1" applyFill="1" applyBorder="1" applyAlignment="1">
      <alignment horizontal="justify" vertical="top" wrapText="1"/>
      <protection/>
    </xf>
    <xf numFmtId="49" fontId="8" fillId="35" borderId="11" xfId="59" applyNumberFormat="1" applyFont="1" applyFill="1" applyBorder="1" applyAlignment="1">
      <alignment horizontal="center" vertical="top" wrapText="1"/>
      <protection/>
    </xf>
    <xf numFmtId="0" fontId="10" fillId="35" borderId="11" xfId="0" applyFont="1" applyFill="1" applyBorder="1" applyAlignment="1">
      <alignment horizontal="left" vertical="top" wrapText="1"/>
    </xf>
    <xf numFmtId="0" fontId="9" fillId="35" borderId="11" xfId="0" applyFont="1" applyFill="1" applyBorder="1" applyAlignment="1">
      <alignment vertical="top"/>
    </xf>
    <xf numFmtId="49" fontId="6" fillId="35" borderId="0" xfId="0" applyNumberFormat="1" applyFont="1" applyFill="1" applyAlignment="1">
      <alignment horizontal="center" vertical="top"/>
    </xf>
    <xf numFmtId="0" fontId="70" fillId="35" borderId="11" xfId="0" applyFont="1" applyFill="1" applyBorder="1" applyAlignment="1">
      <alignment horizontal="justify" vertical="top" wrapText="1"/>
    </xf>
    <xf numFmtId="0" fontId="70" fillId="35" borderId="11" xfId="0" applyFont="1" applyFill="1" applyBorder="1" applyAlignment="1">
      <alignment horizontal="left" vertical="top" wrapText="1"/>
    </xf>
    <xf numFmtId="49" fontId="8" fillId="35" borderId="11" xfId="0" applyNumberFormat="1" applyFont="1" applyFill="1" applyBorder="1" applyAlignment="1">
      <alignment horizontal="justify" vertical="top"/>
    </xf>
    <xf numFmtId="0" fontId="69" fillId="35" borderId="0" xfId="0" applyFont="1" applyFill="1" applyAlignment="1">
      <alignment horizontal="left" vertical="top" wrapText="1"/>
    </xf>
    <xf numFmtId="0" fontId="69" fillId="35" borderId="0" xfId="0" applyFont="1" applyFill="1" applyAlignment="1">
      <alignment horizontal="right" vertical="top" wrapText="1"/>
    </xf>
    <xf numFmtId="0" fontId="69" fillId="35" borderId="11" xfId="0" applyFont="1" applyFill="1" applyBorder="1" applyAlignment="1">
      <alignment/>
    </xf>
    <xf numFmtId="4" fontId="69" fillId="35" borderId="11" xfId="0" applyNumberFormat="1" applyFont="1" applyFill="1" applyBorder="1" applyAlignment="1">
      <alignment/>
    </xf>
    <xf numFmtId="196" fontId="77" fillId="35" borderId="11" xfId="0" applyNumberFormat="1" applyFont="1" applyFill="1" applyBorder="1" applyAlignment="1">
      <alignment horizontal="right" vertical="top" wrapText="1"/>
    </xf>
    <xf numFmtId="196" fontId="77" fillId="35" borderId="11" xfId="0" applyNumberFormat="1" applyFont="1" applyFill="1" applyBorder="1" applyAlignment="1">
      <alignment horizontal="right" vertical="top"/>
    </xf>
    <xf numFmtId="0" fontId="77" fillId="35" borderId="11" xfId="0" applyFont="1" applyFill="1" applyBorder="1" applyAlignment="1">
      <alignment horizontal="right" vertical="top"/>
    </xf>
    <xf numFmtId="4" fontId="77" fillId="35" borderId="11" xfId="0" applyNumberFormat="1" applyFont="1" applyFill="1" applyBorder="1" applyAlignment="1">
      <alignment horizontal="right" vertical="top"/>
    </xf>
    <xf numFmtId="0" fontId="78" fillId="35" borderId="11" xfId="0" applyFont="1" applyFill="1" applyBorder="1" applyAlignment="1">
      <alignment horizontal="right" vertical="top"/>
    </xf>
    <xf numFmtId="0" fontId="79" fillId="35" borderId="11" xfId="0" applyFont="1" applyFill="1" applyBorder="1" applyAlignment="1">
      <alignment horizontal="right" vertical="top"/>
    </xf>
    <xf numFmtId="196" fontId="80" fillId="35" borderId="11" xfId="0" applyNumberFormat="1" applyFont="1" applyFill="1" applyBorder="1" applyAlignment="1">
      <alignment horizontal="right" vertical="top"/>
    </xf>
    <xf numFmtId="0" fontId="69" fillId="35" borderId="0" xfId="0" applyFont="1" applyFill="1" applyAlignment="1">
      <alignment/>
    </xf>
    <xf numFmtId="4" fontId="79" fillId="35" borderId="11" xfId="0" applyNumberFormat="1" applyFont="1" applyFill="1" applyBorder="1" applyAlignment="1">
      <alignment horizontal="right" vertical="top"/>
    </xf>
    <xf numFmtId="2" fontId="79" fillId="35" borderId="11" xfId="0" applyNumberFormat="1" applyFont="1" applyFill="1" applyBorder="1" applyAlignment="1">
      <alignment horizontal="right" vertical="top" wrapText="1"/>
    </xf>
    <xf numFmtId="0" fontId="81" fillId="35" borderId="11" xfId="0" applyFont="1" applyFill="1" applyBorder="1" applyAlignment="1">
      <alignment horizontal="right" vertical="top"/>
    </xf>
    <xf numFmtId="0" fontId="69" fillId="35" borderId="11" xfId="0" applyFont="1" applyFill="1" applyBorder="1" applyAlignment="1">
      <alignment horizontal="right" vertical="top"/>
    </xf>
    <xf numFmtId="4" fontId="70" fillId="35" borderId="12" xfId="0" applyNumberFormat="1" applyFont="1" applyFill="1" applyBorder="1" applyAlignment="1">
      <alignment horizontal="center" vertical="center" wrapText="1"/>
    </xf>
    <xf numFmtId="0" fontId="70" fillId="35" borderId="11" xfId="0" applyFont="1" applyFill="1" applyBorder="1" applyAlignment="1">
      <alignment horizontal="center" vertical="center"/>
    </xf>
    <xf numFmtId="4" fontId="82" fillId="35" borderId="11" xfId="67" applyNumberFormat="1" applyFont="1" applyFill="1" applyBorder="1" applyAlignment="1">
      <alignment horizontal="right" vertical="top"/>
      <protection locked="0"/>
    </xf>
    <xf numFmtId="196" fontId="70" fillId="35" borderId="11" xfId="67" applyNumberFormat="1" applyFont="1" applyFill="1" applyBorder="1" applyAlignment="1">
      <alignment vertical="top"/>
      <protection locked="0"/>
    </xf>
    <xf numFmtId="4" fontId="79" fillId="35" borderId="11" xfId="0" applyNumberFormat="1" applyFont="1" applyFill="1" applyBorder="1" applyAlignment="1">
      <alignment horizontal="right" vertical="top" wrapText="1"/>
    </xf>
    <xf numFmtId="196" fontId="70" fillId="35" borderId="11" xfId="67" applyNumberFormat="1" applyFont="1" applyFill="1" applyBorder="1" applyAlignment="1">
      <alignment horizontal="right" vertical="top"/>
      <protection locked="0"/>
    </xf>
    <xf numFmtId="4" fontId="70" fillId="35" borderId="11" xfId="0" applyNumberFormat="1" applyFont="1" applyFill="1" applyBorder="1" applyAlignment="1">
      <alignment horizontal="right" vertical="top"/>
    </xf>
    <xf numFmtId="4" fontId="83" fillId="35" borderId="11" xfId="0" applyNumberFormat="1" applyFont="1" applyFill="1" applyBorder="1" applyAlignment="1">
      <alignment horizontal="right" vertical="top"/>
    </xf>
    <xf numFmtId="4" fontId="82" fillId="35" borderId="11" xfId="0" applyNumberFormat="1" applyFont="1" applyFill="1" applyBorder="1" applyAlignment="1">
      <alignment horizontal="right" vertical="top"/>
    </xf>
    <xf numFmtId="4" fontId="70" fillId="35" borderId="11" xfId="67" applyNumberFormat="1" applyFont="1" applyFill="1" applyBorder="1" applyAlignment="1">
      <alignment horizontal="right" vertical="top"/>
      <protection locked="0"/>
    </xf>
    <xf numFmtId="4" fontId="79" fillId="35" borderId="11" xfId="67" applyNumberFormat="1" applyFont="1" applyFill="1" applyBorder="1" applyAlignment="1">
      <alignment horizontal="right" vertical="top"/>
      <protection locked="0"/>
    </xf>
    <xf numFmtId="4" fontId="82" fillId="35" borderId="11" xfId="67" applyNumberFormat="1" applyFont="1" applyFill="1" applyBorder="1" applyAlignment="1">
      <alignment vertical="top"/>
      <protection locked="0"/>
    </xf>
    <xf numFmtId="4" fontId="70" fillId="35" borderId="11" xfId="67" applyNumberFormat="1" applyFont="1" applyFill="1" applyBorder="1" applyAlignment="1">
      <alignment vertical="top"/>
      <protection locked="0"/>
    </xf>
    <xf numFmtId="4" fontId="79" fillId="35" borderId="11" xfId="67" applyNumberFormat="1" applyFont="1" applyFill="1" applyBorder="1" applyAlignment="1">
      <alignment vertical="top"/>
      <protection locked="0"/>
    </xf>
    <xf numFmtId="4" fontId="77" fillId="35" borderId="11" xfId="67" applyNumberFormat="1" applyFont="1" applyFill="1" applyBorder="1" applyAlignment="1">
      <alignment vertical="top"/>
      <protection locked="0"/>
    </xf>
    <xf numFmtId="4" fontId="82" fillId="35" borderId="11" xfId="0" applyNumberFormat="1" applyFont="1" applyFill="1" applyBorder="1" applyAlignment="1">
      <alignment vertical="top"/>
    </xf>
    <xf numFmtId="4" fontId="70" fillId="35" borderId="11" xfId="0" applyNumberFormat="1" applyFont="1" applyFill="1" applyBorder="1" applyAlignment="1">
      <alignment vertical="top"/>
    </xf>
    <xf numFmtId="4" fontId="79" fillId="35" borderId="11" xfId="0" applyNumberFormat="1" applyFont="1" applyFill="1" applyBorder="1" applyAlignment="1">
      <alignment vertical="top"/>
    </xf>
    <xf numFmtId="4" fontId="70" fillId="35" borderId="0" xfId="0" applyNumberFormat="1" applyFont="1" applyFill="1" applyAlignment="1">
      <alignment/>
    </xf>
    <xf numFmtId="0" fontId="70" fillId="35" borderId="0" xfId="0" applyFont="1" applyFill="1" applyAlignment="1">
      <alignment/>
    </xf>
    <xf numFmtId="0" fontId="70" fillId="35" borderId="13" xfId="0" applyFont="1" applyFill="1" applyBorder="1" applyAlignment="1">
      <alignment horizontal="center" vertical="center" wrapText="1"/>
    </xf>
    <xf numFmtId="4" fontId="81" fillId="35" borderId="11" xfId="67" applyNumberFormat="1" applyFont="1" applyFill="1" applyBorder="1" applyAlignment="1">
      <alignment horizontal="right" vertical="top"/>
      <protection locked="0"/>
    </xf>
    <xf numFmtId="4" fontId="80" fillId="35" borderId="11" xfId="67" applyNumberFormat="1" applyFont="1" applyFill="1" applyBorder="1" applyAlignment="1">
      <alignment horizontal="right" vertical="top"/>
      <protection locked="0"/>
    </xf>
    <xf numFmtId="0" fontId="10" fillId="34" borderId="11" xfId="0" applyFont="1" applyFill="1" applyBorder="1" applyAlignment="1">
      <alignment horizontal="left" vertical="top" wrapText="1"/>
    </xf>
    <xf numFmtId="0" fontId="10" fillId="34" borderId="11" xfId="0" applyNumberFormat="1" applyFont="1" applyFill="1" applyBorder="1" applyAlignment="1">
      <alignment horizontal="justify" vertical="top" wrapText="1"/>
    </xf>
    <xf numFmtId="49" fontId="10" fillId="34" borderId="11" xfId="0" applyNumberFormat="1" applyFont="1" applyFill="1" applyBorder="1" applyAlignment="1">
      <alignment horizontal="center" vertical="top" wrapText="1"/>
    </xf>
    <xf numFmtId="4" fontId="82" fillId="34" borderId="11" xfId="0" applyNumberFormat="1" applyFont="1" applyFill="1" applyBorder="1" applyAlignment="1">
      <alignment vertical="top"/>
    </xf>
    <xf numFmtId="0" fontId="75" fillId="35" borderId="0" xfId="0" applyFont="1" applyFill="1" applyBorder="1" applyAlignment="1">
      <alignment horizontal="center" vertical="top" wrapText="1"/>
    </xf>
    <xf numFmtId="49" fontId="9" fillId="35" borderId="11" xfId="0" applyNumberFormat="1" applyFont="1" applyFill="1" applyBorder="1" applyAlignment="1">
      <alignment horizontal="center" vertical="justify"/>
    </xf>
    <xf numFmtId="0" fontId="9" fillId="35" borderId="11" xfId="0" applyNumberFormat="1" applyFont="1" applyFill="1" applyBorder="1" applyAlignment="1">
      <alignment horizontal="center" vertical="top" wrapText="1"/>
    </xf>
    <xf numFmtId="49" fontId="8" fillId="35" borderId="11" xfId="0" applyNumberFormat="1" applyFont="1" applyFill="1" applyBorder="1" applyAlignment="1">
      <alignment horizontal="center" vertical="justify"/>
    </xf>
    <xf numFmtId="0" fontId="12" fillId="35" borderId="11" xfId="0" applyFont="1" applyFill="1" applyBorder="1" applyAlignment="1">
      <alignment vertical="justify"/>
    </xf>
    <xf numFmtId="0" fontId="12" fillId="35" borderId="11" xfId="0" applyFont="1" applyFill="1" applyBorder="1" applyAlignment="1">
      <alignment horizontal="justify" vertical="top" wrapText="1"/>
    </xf>
    <xf numFmtId="49" fontId="11" fillId="35" borderId="11" xfId="0" applyNumberFormat="1" applyFont="1" applyFill="1" applyBorder="1" applyAlignment="1">
      <alignment horizontal="center" vertical="justify"/>
    </xf>
    <xf numFmtId="0" fontId="10" fillId="35" borderId="11" xfId="0" applyFont="1" applyFill="1" applyBorder="1" applyAlignment="1">
      <alignment horizontal="center" vertical="justify" wrapText="1"/>
    </xf>
    <xf numFmtId="49" fontId="10" fillId="35" borderId="11" xfId="0" applyNumberFormat="1" applyFont="1" applyFill="1" applyBorder="1" applyAlignment="1">
      <alignment horizontal="center" vertical="justify"/>
    </xf>
    <xf numFmtId="0" fontId="6" fillId="35" borderId="0" xfId="0" applyFont="1" applyFill="1" applyBorder="1" applyAlignment="1">
      <alignment horizontal="center"/>
    </xf>
    <xf numFmtId="0" fontId="6" fillId="35" borderId="0" xfId="0" applyFont="1" applyFill="1" applyAlignment="1">
      <alignment horizontal="center"/>
    </xf>
    <xf numFmtId="49" fontId="12" fillId="35" borderId="11" xfId="0" applyNumberFormat="1" applyFont="1" applyFill="1" applyBorder="1" applyAlignment="1">
      <alignment horizontal="center" vertical="justify"/>
    </xf>
    <xf numFmtId="49" fontId="9" fillId="35" borderId="11" xfId="0" applyNumberFormat="1" applyFont="1" applyFill="1" applyBorder="1" applyAlignment="1">
      <alignment horizontal="center" vertical="justify" wrapText="1"/>
    </xf>
    <xf numFmtId="49" fontId="8" fillId="35" borderId="11" xfId="0" applyNumberFormat="1" applyFont="1" applyFill="1" applyBorder="1" applyAlignment="1">
      <alignment horizontal="center" vertical="justify" wrapText="1"/>
    </xf>
    <xf numFmtId="49" fontId="12" fillId="35" borderId="11" xfId="0" applyNumberFormat="1" applyFont="1" applyFill="1" applyBorder="1" applyAlignment="1">
      <alignment horizontal="center" vertical="justify" wrapText="1"/>
    </xf>
    <xf numFmtId="49" fontId="10" fillId="34" borderId="11" xfId="0" applyNumberFormat="1" applyFont="1" applyFill="1" applyBorder="1" applyAlignment="1">
      <alignment horizontal="center" vertical="justify"/>
    </xf>
    <xf numFmtId="0" fontId="9" fillId="35" borderId="14" xfId="0" applyFont="1" applyFill="1" applyBorder="1" applyAlignment="1">
      <alignment horizontal="center" vertical="center"/>
    </xf>
    <xf numFmtId="0" fontId="9" fillId="35" borderId="15" xfId="0" applyFont="1" applyFill="1" applyBorder="1" applyAlignment="1">
      <alignment horizontal="center" vertical="center"/>
    </xf>
    <xf numFmtId="0" fontId="69" fillId="35" borderId="16" xfId="0" applyFont="1" applyFill="1" applyBorder="1" applyAlignment="1">
      <alignment horizontal="center" vertical="center"/>
    </xf>
    <xf numFmtId="0" fontId="69" fillId="35" borderId="17" xfId="0" applyFont="1" applyFill="1" applyBorder="1" applyAlignment="1">
      <alignment horizontal="center" vertical="center"/>
    </xf>
    <xf numFmtId="0" fontId="10" fillId="35" borderId="11" xfId="0" applyFont="1" applyFill="1" applyBorder="1" applyAlignment="1">
      <alignment horizontal="center"/>
    </xf>
    <xf numFmtId="0" fontId="9" fillId="35" borderId="18"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70" fillId="35" borderId="22" xfId="0" applyFont="1" applyFill="1" applyBorder="1" applyAlignment="1">
      <alignment horizontal="center" vertical="center"/>
    </xf>
    <xf numFmtId="0" fontId="70" fillId="35" borderId="23" xfId="0" applyFont="1" applyFill="1" applyBorder="1" applyAlignment="1">
      <alignment horizontal="center" vertical="center"/>
    </xf>
    <xf numFmtId="0" fontId="70" fillId="35" borderId="24" xfId="0" applyFont="1" applyFill="1" applyBorder="1" applyAlignment="1">
      <alignment horizontal="center" vertical="center"/>
    </xf>
    <xf numFmtId="49" fontId="9" fillId="35" borderId="16" xfId="0" applyNumberFormat="1" applyFont="1" applyFill="1" applyBorder="1" applyAlignment="1">
      <alignment horizontal="center" vertical="center" wrapText="1"/>
    </xf>
    <xf numFmtId="49" fontId="9" fillId="35" borderId="17" xfId="0" applyNumberFormat="1" applyFont="1" applyFill="1" applyBorder="1" applyAlignment="1">
      <alignment horizontal="center" vertical="center" wrapText="1"/>
    </xf>
    <xf numFmtId="0" fontId="14" fillId="35" borderId="0" xfId="0" applyFont="1" applyFill="1" applyAlignment="1">
      <alignment horizontal="center" vertical="top" wrapText="1"/>
    </xf>
    <xf numFmtId="0" fontId="6" fillId="0" borderId="0" xfId="58" applyAlignment="1">
      <alignment/>
      <protection/>
    </xf>
    <xf numFmtId="0" fontId="75" fillId="35" borderId="0" xfId="0" applyFont="1" applyFill="1" applyBorder="1" applyAlignment="1">
      <alignment horizontal="center" vertical="top" wrapText="1"/>
    </xf>
    <xf numFmtId="0" fontId="15" fillId="0" borderId="0" xfId="58" applyFont="1" applyBorder="1" applyAlignment="1">
      <alignment horizontal="lef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24" xfId="34"/>
    <cellStyle name="xl44" xfId="35"/>
    <cellStyle name="xl45" xfId="36"/>
    <cellStyle name="xl49"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5"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1"/>
  <sheetViews>
    <sheetView tabSelected="1" view="pageBreakPreview" zoomScaleSheetLayoutView="100" zoomScalePageLayoutView="0" workbookViewId="0" topLeftCell="B3">
      <selection activeCell="D7" sqref="D7:G7"/>
    </sheetView>
  </sheetViews>
  <sheetFormatPr defaultColWidth="9.140625" defaultRowHeight="12.75"/>
  <cols>
    <col min="1" max="1" width="4.421875" style="117" customWidth="1"/>
    <col min="2" max="2" width="23.57421875" style="14" customWidth="1"/>
    <col min="3" max="3" width="69.28125" style="14" customWidth="1"/>
    <col min="4" max="4" width="6.00390625" style="60" hidden="1" customWidth="1"/>
    <col min="5" max="5" width="19.7109375" style="99" customWidth="1"/>
    <col min="6" max="6" width="18.28125" style="75" customWidth="1"/>
    <col min="7" max="7" width="16.00390625" style="75" customWidth="1"/>
    <col min="8" max="8" width="20.421875" style="1" hidden="1" customWidth="1"/>
    <col min="9" max="9" width="17.00390625" style="1" customWidth="1"/>
    <col min="10" max="10" width="16.7109375" style="1" customWidth="1"/>
    <col min="11" max="11" width="14.421875" style="1" customWidth="1"/>
    <col min="12" max="16384" width="9.140625" style="1" customWidth="1"/>
  </cols>
  <sheetData>
    <row r="1" spans="1:8" ht="15.75" hidden="1">
      <c r="A1" s="116"/>
      <c r="B1" s="141"/>
      <c r="C1" s="141"/>
      <c r="D1" s="141"/>
      <c r="E1" s="141"/>
      <c r="F1" s="141"/>
      <c r="G1" s="141"/>
      <c r="H1" s="141"/>
    </row>
    <row r="2" spans="1:8" ht="15.75" hidden="1">
      <c r="A2" s="116"/>
      <c r="B2" s="141"/>
      <c r="C2" s="141"/>
      <c r="D2" s="141"/>
      <c r="E2" s="141"/>
      <c r="F2" s="141"/>
      <c r="G2" s="141"/>
      <c r="H2" s="141"/>
    </row>
    <row r="3" spans="1:8" ht="15.75">
      <c r="A3" s="116"/>
      <c r="B3" s="107"/>
      <c r="C3" s="107"/>
      <c r="D3" s="142" t="s">
        <v>553</v>
      </c>
      <c r="E3" s="142"/>
      <c r="F3" s="142"/>
      <c r="G3" s="142"/>
      <c r="H3" s="107"/>
    </row>
    <row r="4" spans="1:8" ht="15.75">
      <c r="A4" s="116"/>
      <c r="B4" s="107"/>
      <c r="C4" s="107"/>
      <c r="D4" s="140" t="s">
        <v>555</v>
      </c>
      <c r="E4" s="140"/>
      <c r="F4" s="140"/>
      <c r="G4" s="140"/>
      <c r="H4" s="107"/>
    </row>
    <row r="5" spans="1:8" ht="15.75">
      <c r="A5" s="116"/>
      <c r="B5" s="107"/>
      <c r="C5" s="107"/>
      <c r="D5" s="140" t="s">
        <v>556</v>
      </c>
      <c r="E5" s="140"/>
      <c r="F5" s="140"/>
      <c r="G5" s="140"/>
      <c r="H5" s="107"/>
    </row>
    <row r="6" spans="1:8" ht="15.75">
      <c r="A6" s="116"/>
      <c r="B6" s="107"/>
      <c r="C6" s="107"/>
      <c r="D6" s="140" t="s">
        <v>572</v>
      </c>
      <c r="E6" s="140"/>
      <c r="F6" s="140"/>
      <c r="G6" s="140"/>
      <c r="H6" s="107"/>
    </row>
    <row r="7" spans="1:8" ht="15.75">
      <c r="A7" s="116"/>
      <c r="B7" s="107"/>
      <c r="C7" s="107"/>
      <c r="D7" s="140" t="s">
        <v>576</v>
      </c>
      <c r="E7" s="140"/>
      <c r="F7" s="140"/>
      <c r="G7" s="140"/>
      <c r="H7" s="107"/>
    </row>
    <row r="8" spans="1:8" ht="15.75">
      <c r="A8" s="116"/>
      <c r="B8" s="107"/>
      <c r="C8" s="107"/>
      <c r="D8" s="107"/>
      <c r="E8" s="107"/>
      <c r="F8" s="107"/>
      <c r="G8" s="107"/>
      <c r="H8" s="107"/>
    </row>
    <row r="9" spans="2:8" ht="18.75" customHeight="1">
      <c r="B9" s="139" t="s">
        <v>573</v>
      </c>
      <c r="C9" s="139"/>
      <c r="D9" s="139"/>
      <c r="E9" s="139"/>
      <c r="F9" s="139"/>
      <c r="G9" s="139"/>
      <c r="H9" s="64"/>
    </row>
    <row r="10" spans="2:8" ht="15.75">
      <c r="B10" s="17"/>
      <c r="C10" s="11"/>
      <c r="D10" s="18"/>
      <c r="E10" s="65"/>
      <c r="F10" s="65"/>
      <c r="G10" s="65"/>
      <c r="H10" s="65"/>
    </row>
    <row r="11" spans="1:8" ht="15" customHeight="1" thickBot="1">
      <c r="A11" s="128" t="s">
        <v>0</v>
      </c>
      <c r="B11" s="129"/>
      <c r="C11" s="132" t="s">
        <v>1</v>
      </c>
      <c r="D11" s="137" t="s">
        <v>154</v>
      </c>
      <c r="E11" s="134" t="s">
        <v>58</v>
      </c>
      <c r="F11" s="135"/>
      <c r="G11" s="136"/>
      <c r="H11" s="125" t="s">
        <v>151</v>
      </c>
    </row>
    <row r="12" spans="1:8" ht="31.5" customHeight="1">
      <c r="A12" s="130"/>
      <c r="B12" s="131"/>
      <c r="C12" s="133"/>
      <c r="D12" s="138"/>
      <c r="E12" s="80" t="s">
        <v>133</v>
      </c>
      <c r="F12" s="80" t="s">
        <v>574</v>
      </c>
      <c r="G12" s="100" t="s">
        <v>134</v>
      </c>
      <c r="H12" s="126"/>
    </row>
    <row r="13" spans="1:8" ht="15">
      <c r="A13" s="123">
        <v>1</v>
      </c>
      <c r="B13" s="124"/>
      <c r="C13" s="12">
        <v>2</v>
      </c>
      <c r="D13" s="19"/>
      <c r="E13" s="81">
        <v>3</v>
      </c>
      <c r="F13" s="81">
        <v>4</v>
      </c>
      <c r="G13" s="81">
        <v>5</v>
      </c>
      <c r="H13" s="66"/>
    </row>
    <row r="14" spans="1:9" ht="18.75" customHeight="1">
      <c r="A14" s="115" t="s">
        <v>2</v>
      </c>
      <c r="B14" s="20" t="s">
        <v>3</v>
      </c>
      <c r="C14" s="21" t="s">
        <v>563</v>
      </c>
      <c r="D14" s="22" t="s">
        <v>183</v>
      </c>
      <c r="E14" s="82">
        <f>E15+E34+E68+E78+E91+E112+E123+E209+E98+E72+E121+E28+E57</f>
        <v>379789392.7</v>
      </c>
      <c r="F14" s="82">
        <f>F15+F34+F68+F78+F91+F112+F123+F209+F98+F72+F121+F28+F57</f>
        <v>261634992.73000005</v>
      </c>
      <c r="G14" s="82">
        <f>F14/E14*100</f>
        <v>68.88949448271414</v>
      </c>
      <c r="H14" s="67"/>
      <c r="I14" s="2"/>
    </row>
    <row r="15" spans="1:8" ht="18.75" customHeight="1">
      <c r="A15" s="115" t="s">
        <v>2</v>
      </c>
      <c r="B15" s="20" t="s">
        <v>4</v>
      </c>
      <c r="C15" s="21" t="s">
        <v>564</v>
      </c>
      <c r="D15" s="22" t="s">
        <v>158</v>
      </c>
      <c r="E15" s="82">
        <f>E16</f>
        <v>219628064.26999998</v>
      </c>
      <c r="F15" s="82">
        <f>F16</f>
        <v>180672564.08</v>
      </c>
      <c r="G15" s="82">
        <f aca="true" t="shared" si="0" ref="G15:G95">F15/E15*100</f>
        <v>82.26296793195337</v>
      </c>
      <c r="H15" s="66"/>
    </row>
    <row r="16" spans="1:8" ht="18.75" customHeight="1">
      <c r="A16" s="115" t="s">
        <v>2</v>
      </c>
      <c r="B16" s="23" t="s">
        <v>5</v>
      </c>
      <c r="C16" s="21" t="s">
        <v>6</v>
      </c>
      <c r="D16" s="22" t="s">
        <v>158</v>
      </c>
      <c r="E16" s="82">
        <f>E17+E20+E24+E25+E26+E27</f>
        <v>219628064.26999998</v>
      </c>
      <c r="F16" s="82">
        <f>F17+F20+F24+F25+F26+F27</f>
        <v>180672564.08</v>
      </c>
      <c r="G16" s="82">
        <f t="shared" si="0"/>
        <v>82.26296793195337</v>
      </c>
      <c r="H16" s="66"/>
    </row>
    <row r="17" spans="1:11" ht="61.5" customHeight="1">
      <c r="A17" s="108" t="s">
        <v>2</v>
      </c>
      <c r="B17" s="24" t="s">
        <v>7</v>
      </c>
      <c r="C17" s="25" t="s">
        <v>45</v>
      </c>
      <c r="D17" s="26">
        <v>182</v>
      </c>
      <c r="E17" s="83">
        <f>E18+E19</f>
        <v>215742825.6</v>
      </c>
      <c r="F17" s="83">
        <v>177131640.91</v>
      </c>
      <c r="G17" s="82">
        <f t="shared" si="0"/>
        <v>82.10314313691829</v>
      </c>
      <c r="H17" s="68">
        <f>F17-E17</f>
        <v>-38611184.69</v>
      </c>
      <c r="I17" s="2"/>
      <c r="K17" s="3"/>
    </row>
    <row r="18" spans="1:11" ht="78.75" customHeight="1" hidden="1">
      <c r="A18" s="108" t="s">
        <v>2</v>
      </c>
      <c r="B18" s="27" t="s">
        <v>315</v>
      </c>
      <c r="C18" s="28" t="s">
        <v>314</v>
      </c>
      <c r="D18" s="29" t="s">
        <v>158</v>
      </c>
      <c r="E18" s="84">
        <v>215742825.6</v>
      </c>
      <c r="F18" s="84">
        <v>30472729.94</v>
      </c>
      <c r="G18" s="82">
        <f t="shared" si="0"/>
        <v>14.124562360418071</v>
      </c>
      <c r="H18" s="68"/>
      <c r="I18" s="2">
        <f>F16+F34+F57+F68+F72+F28</f>
        <v>227709365.79000002</v>
      </c>
      <c r="J18" s="2"/>
      <c r="K18" s="3"/>
    </row>
    <row r="19" spans="1:11" ht="80.25" customHeight="1" hidden="1">
      <c r="A19" s="108" t="s">
        <v>2</v>
      </c>
      <c r="B19" s="27" t="s">
        <v>316</v>
      </c>
      <c r="C19" s="28" t="s">
        <v>313</v>
      </c>
      <c r="D19" s="29" t="s">
        <v>158</v>
      </c>
      <c r="E19" s="84"/>
      <c r="F19" s="84">
        <v>18231.37</v>
      </c>
      <c r="G19" s="82" t="e">
        <f t="shared" si="0"/>
        <v>#DIV/0!</v>
      </c>
      <c r="H19" s="68"/>
      <c r="I19" s="2">
        <f>E14-I20</f>
        <v>77427749.43</v>
      </c>
      <c r="K19" s="3"/>
    </row>
    <row r="20" spans="1:9" ht="92.25" customHeight="1">
      <c r="A20" s="108" t="s">
        <v>2</v>
      </c>
      <c r="B20" s="24" t="s">
        <v>8</v>
      </c>
      <c r="C20" s="25" t="s">
        <v>59</v>
      </c>
      <c r="D20" s="26">
        <v>182</v>
      </c>
      <c r="E20" s="85">
        <f>E21+E22+E23</f>
        <v>803822.4</v>
      </c>
      <c r="F20" s="85">
        <v>491350.72</v>
      </c>
      <c r="G20" s="82">
        <f t="shared" si="0"/>
        <v>61.1267762630153</v>
      </c>
      <c r="H20" s="69">
        <f>F20-E20</f>
        <v>-312471.68000000005</v>
      </c>
      <c r="I20" s="2">
        <f>E15+E28+E34+E57+E68+E72</f>
        <v>302361643.27</v>
      </c>
    </row>
    <row r="21" spans="1:9" ht="28.5" customHeight="1" hidden="1">
      <c r="A21" s="109" t="s">
        <v>2</v>
      </c>
      <c r="B21" s="27" t="s">
        <v>290</v>
      </c>
      <c r="C21" s="28" t="s">
        <v>289</v>
      </c>
      <c r="D21" s="29" t="s">
        <v>158</v>
      </c>
      <c r="E21" s="84">
        <v>803822.4</v>
      </c>
      <c r="F21" s="84">
        <v>-30209.41</v>
      </c>
      <c r="G21" s="82">
        <f t="shared" si="0"/>
        <v>-3.758219477337282</v>
      </c>
      <c r="H21" s="69"/>
      <c r="I21" s="2"/>
    </row>
    <row r="22" spans="1:9" ht="28.5" customHeight="1" hidden="1">
      <c r="A22" s="109" t="s">
        <v>2</v>
      </c>
      <c r="B22" s="27" t="s">
        <v>286</v>
      </c>
      <c r="C22" s="28" t="s">
        <v>285</v>
      </c>
      <c r="D22" s="29" t="s">
        <v>158</v>
      </c>
      <c r="E22" s="84"/>
      <c r="F22" s="84">
        <v>283.47</v>
      </c>
      <c r="G22" s="82" t="e">
        <f t="shared" si="0"/>
        <v>#DIV/0!</v>
      </c>
      <c r="H22" s="69"/>
      <c r="I22" s="2"/>
    </row>
    <row r="23" spans="1:9" ht="28.5" customHeight="1" hidden="1">
      <c r="A23" s="109" t="s">
        <v>2</v>
      </c>
      <c r="B23" s="27" t="s">
        <v>287</v>
      </c>
      <c r="C23" s="28" t="s">
        <v>288</v>
      </c>
      <c r="D23" s="29" t="s">
        <v>158</v>
      </c>
      <c r="E23" s="84">
        <v>0</v>
      </c>
      <c r="F23" s="84">
        <v>0</v>
      </c>
      <c r="G23" s="82" t="e">
        <f t="shared" si="0"/>
        <v>#DIV/0!</v>
      </c>
      <c r="H23" s="69"/>
      <c r="I23" s="2"/>
    </row>
    <row r="24" spans="1:9" ht="47.25" customHeight="1">
      <c r="A24" s="108" t="s">
        <v>2</v>
      </c>
      <c r="B24" s="24" t="s">
        <v>44</v>
      </c>
      <c r="C24" s="25" t="s">
        <v>46</v>
      </c>
      <c r="D24" s="26">
        <v>182</v>
      </c>
      <c r="E24" s="85">
        <v>2357749.6</v>
      </c>
      <c r="F24" s="85">
        <f>2232805.35+9172.23</f>
        <v>2241977.58</v>
      </c>
      <c r="G24" s="82">
        <f t="shared" si="0"/>
        <v>95.08972369245657</v>
      </c>
      <c r="H24" s="69">
        <f>F24-E24</f>
        <v>-115772.02000000002</v>
      </c>
      <c r="I24" s="2">
        <f>F16+F28+F34+F57+F68</f>
        <v>227709365.79000002</v>
      </c>
    </row>
    <row r="25" spans="1:11" ht="63" customHeight="1">
      <c r="A25" s="108" t="s">
        <v>2</v>
      </c>
      <c r="B25" s="24" t="s">
        <v>396</v>
      </c>
      <c r="C25" s="25" t="s">
        <v>562</v>
      </c>
      <c r="D25" s="26" t="s">
        <v>158</v>
      </c>
      <c r="E25" s="85">
        <v>723666.67</v>
      </c>
      <c r="F25" s="85">
        <v>168904.94</v>
      </c>
      <c r="G25" s="82">
        <f t="shared" si="0"/>
        <v>23.340157423582873</v>
      </c>
      <c r="H25" s="70"/>
      <c r="K25" s="3"/>
    </row>
    <row r="26" spans="1:11" ht="78" customHeight="1">
      <c r="A26" s="108" t="s">
        <v>2</v>
      </c>
      <c r="B26" s="24" t="s">
        <v>517</v>
      </c>
      <c r="C26" s="25" t="s">
        <v>518</v>
      </c>
      <c r="D26" s="26" t="s">
        <v>158</v>
      </c>
      <c r="E26" s="85">
        <v>0</v>
      </c>
      <c r="F26" s="85">
        <v>591269.57</v>
      </c>
      <c r="G26" s="82" t="s">
        <v>554</v>
      </c>
      <c r="H26" s="70"/>
      <c r="K26" s="3"/>
    </row>
    <row r="27" spans="1:11" ht="78" customHeight="1">
      <c r="A27" s="108" t="s">
        <v>2</v>
      </c>
      <c r="B27" s="24" t="s">
        <v>568</v>
      </c>
      <c r="C27" s="25" t="s">
        <v>569</v>
      </c>
      <c r="D27" s="26" t="s">
        <v>158</v>
      </c>
      <c r="E27" s="85">
        <v>0</v>
      </c>
      <c r="F27" s="85">
        <v>47420.36</v>
      </c>
      <c r="G27" s="82" t="s">
        <v>554</v>
      </c>
      <c r="H27" s="70"/>
      <c r="K27" s="3"/>
    </row>
    <row r="28" spans="1:11" ht="33" customHeight="1">
      <c r="A28" s="115" t="s">
        <v>2</v>
      </c>
      <c r="B28" s="30" t="s">
        <v>50</v>
      </c>
      <c r="C28" s="31" t="s">
        <v>49</v>
      </c>
      <c r="D28" s="22" t="s">
        <v>158</v>
      </c>
      <c r="E28" s="82">
        <f>E29</f>
        <v>18812010</v>
      </c>
      <c r="F28" s="82">
        <f>F29</f>
        <v>15841476.040000001</v>
      </c>
      <c r="G28" s="82">
        <f t="shared" si="0"/>
        <v>84.20937496843773</v>
      </c>
      <c r="H28" s="70"/>
      <c r="K28" s="2">
        <f>F28+F34+F58+F68+F83+F84+F86+F88+F91+F98+F123+F209</f>
        <v>41471357.44</v>
      </c>
    </row>
    <row r="29" spans="1:9" ht="28.5">
      <c r="A29" s="115" t="s">
        <v>2</v>
      </c>
      <c r="B29" s="23" t="s">
        <v>60</v>
      </c>
      <c r="C29" s="21" t="s">
        <v>61</v>
      </c>
      <c r="D29" s="22" t="s">
        <v>158</v>
      </c>
      <c r="E29" s="82">
        <f>E30+E31+E32+E33</f>
        <v>18812010</v>
      </c>
      <c r="F29" s="82">
        <f>F30+F31+F32+F33</f>
        <v>15841476.040000001</v>
      </c>
      <c r="G29" s="82">
        <f t="shared" si="0"/>
        <v>84.20937496843773</v>
      </c>
      <c r="H29" s="70"/>
      <c r="I29" s="2">
        <f>F29+F68+F91++F98+F123+F209</f>
        <v>21829378.58</v>
      </c>
    </row>
    <row r="30" spans="1:8" ht="60">
      <c r="A30" s="108" t="s">
        <v>2</v>
      </c>
      <c r="B30" s="32" t="s">
        <v>175</v>
      </c>
      <c r="C30" s="33" t="s">
        <v>51</v>
      </c>
      <c r="D30" s="26" t="s">
        <v>158</v>
      </c>
      <c r="E30" s="85">
        <v>8910310</v>
      </c>
      <c r="F30" s="85">
        <v>8114587.03</v>
      </c>
      <c r="G30" s="82">
        <f t="shared" si="0"/>
        <v>91.0696376444815</v>
      </c>
      <c r="H30" s="69">
        <f>F30-E30</f>
        <v>-795722.9699999997</v>
      </c>
    </row>
    <row r="31" spans="1:8" ht="75">
      <c r="A31" s="108" t="s">
        <v>2</v>
      </c>
      <c r="B31" s="32" t="s">
        <v>176</v>
      </c>
      <c r="C31" s="33" t="s">
        <v>52</v>
      </c>
      <c r="D31" s="26" t="s">
        <v>158</v>
      </c>
      <c r="E31" s="85">
        <v>61890</v>
      </c>
      <c r="F31" s="85">
        <v>43722.72</v>
      </c>
      <c r="G31" s="82">
        <f t="shared" si="0"/>
        <v>70.64585555016966</v>
      </c>
      <c r="H31" s="69">
        <f>F31-E31</f>
        <v>-18167.28</v>
      </c>
    </row>
    <row r="32" spans="1:8" ht="60">
      <c r="A32" s="108" t="s">
        <v>2</v>
      </c>
      <c r="B32" s="32" t="s">
        <v>177</v>
      </c>
      <c r="C32" s="33" t="s">
        <v>53</v>
      </c>
      <c r="D32" s="26" t="s">
        <v>158</v>
      </c>
      <c r="E32" s="85">
        <v>11014960</v>
      </c>
      <c r="F32" s="85">
        <v>8635229.57</v>
      </c>
      <c r="G32" s="82">
        <f t="shared" si="0"/>
        <v>78.39546916193977</v>
      </c>
      <c r="H32" s="70"/>
    </row>
    <row r="33" spans="1:8" ht="60">
      <c r="A33" s="108" t="s">
        <v>2</v>
      </c>
      <c r="B33" s="32" t="s">
        <v>178</v>
      </c>
      <c r="C33" s="33" t="s">
        <v>54</v>
      </c>
      <c r="D33" s="26" t="s">
        <v>158</v>
      </c>
      <c r="E33" s="85">
        <v>-1175150</v>
      </c>
      <c r="F33" s="85">
        <v>-952063.28</v>
      </c>
      <c r="G33" s="82">
        <f t="shared" si="0"/>
        <v>81.01631961877207</v>
      </c>
      <c r="H33" s="70"/>
    </row>
    <row r="34" spans="1:8" ht="16.5" customHeight="1">
      <c r="A34" s="115" t="s">
        <v>2</v>
      </c>
      <c r="B34" s="30" t="s">
        <v>9</v>
      </c>
      <c r="C34" s="21" t="s">
        <v>10</v>
      </c>
      <c r="D34" s="22" t="s">
        <v>158</v>
      </c>
      <c r="E34" s="82">
        <f>E35+E43+E51+E54</f>
        <v>16567569</v>
      </c>
      <c r="F34" s="82">
        <f>F35+F43+F51+F54</f>
        <v>12711425.96</v>
      </c>
      <c r="G34" s="82">
        <f t="shared" si="0"/>
        <v>76.72475038432012</v>
      </c>
      <c r="H34" s="70"/>
    </row>
    <row r="35" spans="1:8" ht="30" customHeight="1">
      <c r="A35" s="108" t="s">
        <v>2</v>
      </c>
      <c r="B35" s="32" t="s">
        <v>344</v>
      </c>
      <c r="C35" s="25" t="s">
        <v>345</v>
      </c>
      <c r="D35" s="26" t="s">
        <v>158</v>
      </c>
      <c r="E35" s="86">
        <f>E36+E39+E42</f>
        <v>12451569</v>
      </c>
      <c r="F35" s="86">
        <v>9773509.05</v>
      </c>
      <c r="G35" s="82">
        <f t="shared" si="0"/>
        <v>78.49218881572276</v>
      </c>
      <c r="H35" s="70"/>
    </row>
    <row r="36" spans="1:8" ht="33" customHeight="1">
      <c r="A36" s="108" t="s">
        <v>2</v>
      </c>
      <c r="B36" s="32" t="s">
        <v>346</v>
      </c>
      <c r="C36" s="33" t="s">
        <v>347</v>
      </c>
      <c r="D36" s="26">
        <v>182</v>
      </c>
      <c r="E36" s="86">
        <f>E37+E38</f>
        <v>8579991</v>
      </c>
      <c r="F36" s="86">
        <v>7498534.9</v>
      </c>
      <c r="G36" s="82">
        <f t="shared" si="0"/>
        <v>87.39560332872145</v>
      </c>
      <c r="H36" s="69">
        <f>F36-E36</f>
        <v>-1081456.0999999996</v>
      </c>
    </row>
    <row r="37" spans="1:8" ht="33.75" customHeight="1" hidden="1">
      <c r="A37" s="108" t="s">
        <v>2</v>
      </c>
      <c r="B37" s="111" t="s">
        <v>348</v>
      </c>
      <c r="C37" s="112" t="s">
        <v>347</v>
      </c>
      <c r="D37" s="26" t="s">
        <v>158</v>
      </c>
      <c r="E37" s="71">
        <v>8579991</v>
      </c>
      <c r="F37" s="71">
        <v>1548658.34</v>
      </c>
      <c r="G37" s="82">
        <f aca="true" t="shared" si="1" ref="G37:G42">F37/E37*100</f>
        <v>18.049649935530237</v>
      </c>
      <c r="H37" s="70"/>
    </row>
    <row r="38" spans="1:8" ht="37.5" customHeight="1" hidden="1">
      <c r="A38" s="108" t="s">
        <v>2</v>
      </c>
      <c r="B38" s="111" t="s">
        <v>349</v>
      </c>
      <c r="C38" s="112" t="s">
        <v>350</v>
      </c>
      <c r="D38" s="26">
        <v>182</v>
      </c>
      <c r="E38" s="71"/>
      <c r="F38" s="86"/>
      <c r="G38" s="82" t="e">
        <f t="shared" si="1"/>
        <v>#DIV/0!</v>
      </c>
      <c r="H38" s="69">
        <f>F38-E38</f>
        <v>0</v>
      </c>
    </row>
    <row r="39" spans="1:8" ht="33" customHeight="1">
      <c r="A39" s="108" t="s">
        <v>2</v>
      </c>
      <c r="B39" s="32" t="s">
        <v>351</v>
      </c>
      <c r="C39" s="33" t="s">
        <v>352</v>
      </c>
      <c r="D39" s="26">
        <v>182</v>
      </c>
      <c r="E39" s="86">
        <f>E40+E41</f>
        <v>3871578</v>
      </c>
      <c r="F39" s="86">
        <v>2274974.15</v>
      </c>
      <c r="G39" s="82">
        <f t="shared" si="1"/>
        <v>58.760901885484415</v>
      </c>
      <c r="H39" s="69">
        <f>F39-E39</f>
        <v>-1596603.85</v>
      </c>
    </row>
    <row r="40" spans="1:8" ht="42" customHeight="1" hidden="1">
      <c r="A40" s="110" t="s">
        <v>2</v>
      </c>
      <c r="B40" s="36" t="s">
        <v>353</v>
      </c>
      <c r="C40" s="37" t="s">
        <v>354</v>
      </c>
      <c r="D40" s="38">
        <v>182</v>
      </c>
      <c r="E40" s="76">
        <v>3871578</v>
      </c>
      <c r="F40" s="76">
        <v>877428.94</v>
      </c>
      <c r="G40" s="82">
        <f t="shared" si="1"/>
        <v>22.66334140756043</v>
      </c>
      <c r="H40" s="69">
        <f>F40-E40</f>
        <v>-2994149.06</v>
      </c>
    </row>
    <row r="41" spans="1:8" ht="43.5" customHeight="1" hidden="1">
      <c r="A41" s="110" t="s">
        <v>2</v>
      </c>
      <c r="B41" s="36" t="s">
        <v>355</v>
      </c>
      <c r="C41" s="37" t="s">
        <v>356</v>
      </c>
      <c r="D41" s="38">
        <v>182</v>
      </c>
      <c r="E41" s="76"/>
      <c r="F41" s="76"/>
      <c r="G41" s="82" t="e">
        <f t="shared" si="1"/>
        <v>#DIV/0!</v>
      </c>
      <c r="H41" s="69">
        <f>F41-E41</f>
        <v>0</v>
      </c>
    </row>
    <row r="42" spans="1:8" ht="30" customHeight="1" hidden="1">
      <c r="A42" s="110" t="s">
        <v>2</v>
      </c>
      <c r="B42" s="34" t="s">
        <v>357</v>
      </c>
      <c r="C42" s="35" t="s">
        <v>358</v>
      </c>
      <c r="D42" s="38">
        <v>182</v>
      </c>
      <c r="E42" s="87">
        <v>0</v>
      </c>
      <c r="F42" s="87">
        <v>0</v>
      </c>
      <c r="G42" s="82" t="e">
        <f t="shared" si="1"/>
        <v>#DIV/0!</v>
      </c>
      <c r="H42" s="69">
        <f>F42-E42</f>
        <v>0</v>
      </c>
    </row>
    <row r="43" spans="1:8" ht="18" customHeight="1">
      <c r="A43" s="108" t="s">
        <v>2</v>
      </c>
      <c r="B43" s="32" t="s">
        <v>62</v>
      </c>
      <c r="C43" s="25" t="s">
        <v>63</v>
      </c>
      <c r="D43" s="26" t="s">
        <v>158</v>
      </c>
      <c r="E43" s="86">
        <f>E44+E48</f>
        <v>0</v>
      </c>
      <c r="F43" s="86">
        <v>-155784.78</v>
      </c>
      <c r="G43" s="82">
        <v>0</v>
      </c>
      <c r="H43" s="70"/>
    </row>
    <row r="44" spans="1:8" ht="15" customHeight="1" hidden="1">
      <c r="A44" s="110" t="s">
        <v>2</v>
      </c>
      <c r="B44" s="36" t="s">
        <v>245</v>
      </c>
      <c r="C44" s="25" t="s">
        <v>38</v>
      </c>
      <c r="D44" s="26">
        <v>182</v>
      </c>
      <c r="E44" s="86">
        <f>E45+E46+E47</f>
        <v>0</v>
      </c>
      <c r="F44" s="86">
        <f>F45+F46+F47</f>
        <v>-157133.01</v>
      </c>
      <c r="G44" s="82" t="e">
        <f t="shared" si="0"/>
        <v>#DIV/0!</v>
      </c>
      <c r="H44" s="69">
        <f>F44-E44</f>
        <v>-157133.01</v>
      </c>
    </row>
    <row r="45" spans="1:8" ht="19.5" customHeight="1" hidden="1">
      <c r="A45" s="110" t="s">
        <v>2</v>
      </c>
      <c r="B45" s="36" t="s">
        <v>242</v>
      </c>
      <c r="C45" s="37" t="s">
        <v>38</v>
      </c>
      <c r="D45" s="38">
        <v>182</v>
      </c>
      <c r="E45" s="76"/>
      <c r="F45" s="76">
        <f>-157159.03+26.02</f>
        <v>-157133.01</v>
      </c>
      <c r="G45" s="82" t="e">
        <f t="shared" si="0"/>
        <v>#DIV/0!</v>
      </c>
      <c r="H45" s="69">
        <f>F45-E45</f>
        <v>-157133.01</v>
      </c>
    </row>
    <row r="46" spans="1:8" ht="20.25" customHeight="1" hidden="1">
      <c r="A46" s="110" t="s">
        <v>2</v>
      </c>
      <c r="B46" s="36" t="s">
        <v>243</v>
      </c>
      <c r="C46" s="37" t="s">
        <v>403</v>
      </c>
      <c r="D46" s="38">
        <v>182</v>
      </c>
      <c r="E46" s="76"/>
      <c r="F46" s="76"/>
      <c r="G46" s="82" t="e">
        <f t="shared" si="0"/>
        <v>#DIV/0!</v>
      </c>
      <c r="H46" s="69">
        <f>F46-E46</f>
        <v>0</v>
      </c>
    </row>
    <row r="47" spans="1:8" ht="20.25" customHeight="1" hidden="1">
      <c r="A47" s="110" t="s">
        <v>2</v>
      </c>
      <c r="B47" s="36" t="s">
        <v>244</v>
      </c>
      <c r="C47" s="37" t="s">
        <v>38</v>
      </c>
      <c r="D47" s="38">
        <v>182</v>
      </c>
      <c r="E47" s="71">
        <v>0</v>
      </c>
      <c r="F47" s="71"/>
      <c r="G47" s="82" t="e">
        <f t="shared" si="0"/>
        <v>#DIV/0!</v>
      </c>
      <c r="H47" s="69">
        <f>F47-E47</f>
        <v>0</v>
      </c>
    </row>
    <row r="48" spans="1:8" ht="30" customHeight="1" hidden="1">
      <c r="A48" s="110" t="s">
        <v>2</v>
      </c>
      <c r="B48" s="36" t="s">
        <v>39</v>
      </c>
      <c r="C48" s="25" t="s">
        <v>40</v>
      </c>
      <c r="D48" s="26">
        <v>182</v>
      </c>
      <c r="E48" s="86">
        <f>E49+E50</f>
        <v>0</v>
      </c>
      <c r="F48" s="86">
        <f>F49+F50</f>
        <v>0</v>
      </c>
      <c r="G48" s="82" t="e">
        <f t="shared" si="0"/>
        <v>#DIV/0!</v>
      </c>
      <c r="H48" s="69"/>
    </row>
    <row r="49" spans="1:8" ht="30.75" customHeight="1" hidden="1">
      <c r="A49" s="110" t="s">
        <v>2</v>
      </c>
      <c r="B49" s="36" t="s">
        <v>255</v>
      </c>
      <c r="C49" s="37" t="s">
        <v>40</v>
      </c>
      <c r="D49" s="38">
        <v>182</v>
      </c>
      <c r="E49" s="76"/>
      <c r="F49" s="76"/>
      <c r="G49" s="82" t="e">
        <f t="shared" si="0"/>
        <v>#DIV/0!</v>
      </c>
      <c r="H49" s="69"/>
    </row>
    <row r="50" spans="1:8" ht="20.25" customHeight="1" hidden="1">
      <c r="A50" s="110" t="s">
        <v>2</v>
      </c>
      <c r="B50" s="36" t="s">
        <v>256</v>
      </c>
      <c r="C50" s="39" t="s">
        <v>257</v>
      </c>
      <c r="D50" s="38">
        <v>182</v>
      </c>
      <c r="E50" s="76">
        <v>0</v>
      </c>
      <c r="F50" s="76"/>
      <c r="G50" s="82" t="e">
        <f t="shared" si="0"/>
        <v>#DIV/0!</v>
      </c>
      <c r="H50" s="69"/>
    </row>
    <row r="51" spans="1:8" ht="20.25" customHeight="1">
      <c r="A51" s="108" t="s">
        <v>2</v>
      </c>
      <c r="B51" s="32" t="s">
        <v>64</v>
      </c>
      <c r="C51" s="25" t="s">
        <v>11</v>
      </c>
      <c r="D51" s="26" t="s">
        <v>158</v>
      </c>
      <c r="E51" s="86">
        <f>E52+E53</f>
        <v>95000</v>
      </c>
      <c r="F51" s="86">
        <v>170172.37</v>
      </c>
      <c r="G51" s="82" t="s">
        <v>554</v>
      </c>
      <c r="H51" s="70"/>
    </row>
    <row r="52" spans="1:8" ht="15.75" customHeight="1" hidden="1">
      <c r="A52" s="110" t="s">
        <v>2</v>
      </c>
      <c r="B52" s="36" t="s">
        <v>237</v>
      </c>
      <c r="C52" s="37" t="s">
        <v>11</v>
      </c>
      <c r="D52" s="38">
        <v>182</v>
      </c>
      <c r="E52" s="76">
        <v>95000</v>
      </c>
      <c r="F52" s="76">
        <v>131979</v>
      </c>
      <c r="G52" s="82">
        <f t="shared" si="0"/>
        <v>138.92526315789473</v>
      </c>
      <c r="H52" s="70"/>
    </row>
    <row r="53" spans="1:8" ht="15" customHeight="1" hidden="1">
      <c r="A53" s="110" t="s">
        <v>2</v>
      </c>
      <c r="B53" s="36" t="s">
        <v>238</v>
      </c>
      <c r="C53" s="37" t="s">
        <v>11</v>
      </c>
      <c r="D53" s="38"/>
      <c r="E53" s="71"/>
      <c r="F53" s="71"/>
      <c r="G53" s="82" t="e">
        <f t="shared" si="0"/>
        <v>#DIV/0!</v>
      </c>
      <c r="H53" s="70"/>
    </row>
    <row r="54" spans="1:8" ht="31.5" customHeight="1">
      <c r="A54" s="108" t="s">
        <v>2</v>
      </c>
      <c r="B54" s="32" t="s">
        <v>47</v>
      </c>
      <c r="C54" s="33" t="s">
        <v>48</v>
      </c>
      <c r="D54" s="26" t="s">
        <v>158</v>
      </c>
      <c r="E54" s="86">
        <f>E55+E56</f>
        <v>4021000</v>
      </c>
      <c r="F54" s="86">
        <v>2923529.32</v>
      </c>
      <c r="G54" s="82">
        <f t="shared" si="0"/>
        <v>72.70652375031086</v>
      </c>
      <c r="H54" s="70"/>
    </row>
    <row r="55" spans="1:8" ht="30.75" customHeight="1" hidden="1">
      <c r="A55" s="110" t="s">
        <v>2</v>
      </c>
      <c r="B55" s="36" t="s">
        <v>247</v>
      </c>
      <c r="C55" s="37" t="s">
        <v>103</v>
      </c>
      <c r="D55" s="38">
        <v>182</v>
      </c>
      <c r="E55" s="76">
        <v>4021000</v>
      </c>
      <c r="F55" s="76">
        <v>-304205.39</v>
      </c>
      <c r="G55" s="82">
        <f t="shared" si="0"/>
        <v>-7.565416314349664</v>
      </c>
      <c r="H55" s="70"/>
    </row>
    <row r="56" spans="1:8" ht="21.75" customHeight="1" hidden="1">
      <c r="A56" s="110" t="s">
        <v>2</v>
      </c>
      <c r="B56" s="36" t="s">
        <v>246</v>
      </c>
      <c r="C56" s="37" t="s">
        <v>103</v>
      </c>
      <c r="D56" s="38">
        <v>182</v>
      </c>
      <c r="E56" s="76"/>
      <c r="F56" s="76">
        <v>0</v>
      </c>
      <c r="G56" s="82" t="e">
        <f t="shared" si="0"/>
        <v>#DIV/0!</v>
      </c>
      <c r="H56" s="70"/>
    </row>
    <row r="57" spans="1:8" s="4" customFormat="1" ht="14.25" customHeight="1">
      <c r="A57" s="115" t="s">
        <v>2</v>
      </c>
      <c r="B57" s="20" t="s">
        <v>12</v>
      </c>
      <c r="C57" s="40" t="s">
        <v>13</v>
      </c>
      <c r="D57" s="41" t="s">
        <v>158</v>
      </c>
      <c r="E57" s="82">
        <f>E58+E61</f>
        <v>43384000</v>
      </c>
      <c r="F57" s="82">
        <f>F58+F61</f>
        <v>15782762.52</v>
      </c>
      <c r="G57" s="82">
        <f t="shared" si="0"/>
        <v>36.37922395353125</v>
      </c>
      <c r="H57" s="70"/>
    </row>
    <row r="58" spans="1:8" s="4" customFormat="1" ht="16.5" customHeight="1">
      <c r="A58" s="115" t="s">
        <v>2</v>
      </c>
      <c r="B58" s="30" t="s">
        <v>14</v>
      </c>
      <c r="C58" s="40" t="s">
        <v>15</v>
      </c>
      <c r="D58" s="41" t="s">
        <v>158</v>
      </c>
      <c r="E58" s="88">
        <f>E59+E60</f>
        <v>13194000</v>
      </c>
      <c r="F58" s="88">
        <f>F59+F60</f>
        <v>2825604.94</v>
      </c>
      <c r="G58" s="82">
        <f t="shared" si="0"/>
        <v>21.41583249962104</v>
      </c>
      <c r="H58" s="70"/>
    </row>
    <row r="59" spans="1:8" s="4" customFormat="1" ht="31.5" customHeight="1">
      <c r="A59" s="108" t="s">
        <v>2</v>
      </c>
      <c r="B59" s="32" t="s">
        <v>248</v>
      </c>
      <c r="C59" s="42" t="s">
        <v>117</v>
      </c>
      <c r="D59" s="19">
        <v>182</v>
      </c>
      <c r="E59" s="86">
        <v>13194000</v>
      </c>
      <c r="F59" s="86">
        <v>2825604.94</v>
      </c>
      <c r="G59" s="82">
        <f t="shared" si="0"/>
        <v>21.41583249962104</v>
      </c>
      <c r="H59" s="71">
        <f>F59-E59</f>
        <v>-10368395.06</v>
      </c>
    </row>
    <row r="60" spans="1:8" s="4" customFormat="1" ht="31.5" customHeight="1" hidden="1">
      <c r="A60" s="108" t="s">
        <v>2</v>
      </c>
      <c r="B60" s="32" t="s">
        <v>249</v>
      </c>
      <c r="C60" s="42" t="s">
        <v>117</v>
      </c>
      <c r="D60" s="19">
        <v>182</v>
      </c>
      <c r="E60" s="86"/>
      <c r="F60" s="86"/>
      <c r="G60" s="82" t="e">
        <f t="shared" si="0"/>
        <v>#DIV/0!</v>
      </c>
      <c r="H60" s="71">
        <f>F60-E60</f>
        <v>0</v>
      </c>
    </row>
    <row r="61" spans="1:8" s="4" customFormat="1" ht="18" customHeight="1">
      <c r="A61" s="115" t="s">
        <v>2</v>
      </c>
      <c r="B61" s="30" t="s">
        <v>16</v>
      </c>
      <c r="C61" s="20" t="s">
        <v>17</v>
      </c>
      <c r="D61" s="41"/>
      <c r="E61" s="88">
        <f>E62+E65</f>
        <v>30190000</v>
      </c>
      <c r="F61" s="88">
        <f>F62+F65</f>
        <v>12957157.58</v>
      </c>
      <c r="G61" s="82">
        <f t="shared" si="0"/>
        <v>42.91870679032792</v>
      </c>
      <c r="H61" s="70"/>
    </row>
    <row r="62" spans="1:8" s="4" customFormat="1" ht="29.25" customHeight="1">
      <c r="A62" s="108" t="s">
        <v>2</v>
      </c>
      <c r="B62" s="32" t="s">
        <v>118</v>
      </c>
      <c r="C62" s="33" t="s">
        <v>101</v>
      </c>
      <c r="D62" s="26">
        <v>182</v>
      </c>
      <c r="E62" s="86">
        <f>E63+E64</f>
        <v>18374000</v>
      </c>
      <c r="F62" s="86">
        <v>10475110.35</v>
      </c>
      <c r="G62" s="82">
        <f t="shared" si="0"/>
        <v>57.0105058778709</v>
      </c>
      <c r="H62" s="69">
        <f>F62-E62</f>
        <v>-7898889.65</v>
      </c>
    </row>
    <row r="63" spans="1:8" s="4" customFormat="1" ht="29.25" customHeight="1" hidden="1">
      <c r="A63" s="108" t="s">
        <v>2</v>
      </c>
      <c r="B63" s="36" t="s">
        <v>251</v>
      </c>
      <c r="C63" s="37" t="s">
        <v>101</v>
      </c>
      <c r="D63" s="38">
        <v>182</v>
      </c>
      <c r="E63" s="76">
        <v>18374000</v>
      </c>
      <c r="F63" s="76">
        <f>2778603.64-575.46</f>
        <v>2778028.18</v>
      </c>
      <c r="G63" s="101">
        <f t="shared" si="0"/>
        <v>15.119343528899531</v>
      </c>
      <c r="H63" s="69">
        <f>F63-E63</f>
        <v>-15595971.82</v>
      </c>
    </row>
    <row r="64" spans="1:8" s="4" customFormat="1" ht="29.25" customHeight="1" hidden="1">
      <c r="A64" s="108" t="s">
        <v>2</v>
      </c>
      <c r="B64" s="36" t="s">
        <v>250</v>
      </c>
      <c r="C64" s="37" t="s">
        <v>101</v>
      </c>
      <c r="D64" s="38">
        <v>182</v>
      </c>
      <c r="E64" s="76"/>
      <c r="F64" s="76"/>
      <c r="G64" s="101" t="e">
        <f t="shared" si="0"/>
        <v>#DIV/0!</v>
      </c>
      <c r="H64" s="69">
        <f>F64-E64</f>
        <v>0</v>
      </c>
    </row>
    <row r="65" spans="1:8" s="4" customFormat="1" ht="29.25" customHeight="1">
      <c r="A65" s="108" t="s">
        <v>2</v>
      </c>
      <c r="B65" s="32" t="s">
        <v>119</v>
      </c>
      <c r="C65" s="33" t="s">
        <v>102</v>
      </c>
      <c r="D65" s="26">
        <v>182</v>
      </c>
      <c r="E65" s="86">
        <f>E66+E67</f>
        <v>11816000</v>
      </c>
      <c r="F65" s="86">
        <v>2482047.23</v>
      </c>
      <c r="G65" s="82">
        <f t="shared" si="0"/>
        <v>21.005816096817874</v>
      </c>
      <c r="H65" s="69">
        <f>F65-E65</f>
        <v>-9333952.77</v>
      </c>
    </row>
    <row r="66" spans="1:8" s="4" customFormat="1" ht="29.25" customHeight="1" hidden="1">
      <c r="A66" s="110" t="s">
        <v>2</v>
      </c>
      <c r="B66" s="36" t="s">
        <v>339</v>
      </c>
      <c r="C66" s="37" t="s">
        <v>102</v>
      </c>
      <c r="D66" s="38" t="s">
        <v>158</v>
      </c>
      <c r="E66" s="76">
        <v>11816000</v>
      </c>
      <c r="F66" s="76">
        <v>900145.69</v>
      </c>
      <c r="G66" s="101">
        <f t="shared" si="0"/>
        <v>7.618023781313473</v>
      </c>
      <c r="H66" s="69"/>
    </row>
    <row r="67" spans="1:8" s="4" customFormat="1" ht="40.5" customHeight="1" hidden="1">
      <c r="A67" s="110" t="s">
        <v>2</v>
      </c>
      <c r="B67" s="36" t="s">
        <v>340</v>
      </c>
      <c r="C67" s="37" t="s">
        <v>102</v>
      </c>
      <c r="D67" s="38" t="s">
        <v>158</v>
      </c>
      <c r="E67" s="76"/>
      <c r="F67" s="76"/>
      <c r="G67" s="101" t="e">
        <f t="shared" si="0"/>
        <v>#DIV/0!</v>
      </c>
      <c r="H67" s="69"/>
    </row>
    <row r="68" spans="1:8" ht="17.25" customHeight="1">
      <c r="A68" s="115" t="s">
        <v>2</v>
      </c>
      <c r="B68" s="30" t="s">
        <v>18</v>
      </c>
      <c r="C68" s="21" t="s">
        <v>19</v>
      </c>
      <c r="D68" s="22" t="s">
        <v>158</v>
      </c>
      <c r="E68" s="82">
        <f>E69+E71+E70</f>
        <v>3963000</v>
      </c>
      <c r="F68" s="82">
        <f>F69+F71+F70</f>
        <v>2701137.19</v>
      </c>
      <c r="G68" s="82">
        <f t="shared" si="0"/>
        <v>68.15889957103205</v>
      </c>
      <c r="H68" s="70"/>
    </row>
    <row r="69" spans="1:8" ht="66.75" customHeight="1">
      <c r="A69" s="108" t="s">
        <v>2</v>
      </c>
      <c r="B69" s="32" t="s">
        <v>376</v>
      </c>
      <c r="C69" s="25" t="s">
        <v>557</v>
      </c>
      <c r="D69" s="26">
        <v>182</v>
      </c>
      <c r="E69" s="86">
        <v>3515000</v>
      </c>
      <c r="F69" s="86">
        <v>2700007.11</v>
      </c>
      <c r="G69" s="82">
        <f t="shared" si="0"/>
        <v>76.81385803698436</v>
      </c>
      <c r="H69" s="69">
        <f>F69-E69</f>
        <v>-814992.8900000001</v>
      </c>
    </row>
    <row r="70" spans="1:8" ht="66.75" customHeight="1">
      <c r="A70" s="108" t="s">
        <v>2</v>
      </c>
      <c r="B70" s="32" t="s">
        <v>394</v>
      </c>
      <c r="C70" s="25" t="s">
        <v>558</v>
      </c>
      <c r="D70" s="26" t="s">
        <v>158</v>
      </c>
      <c r="E70" s="86">
        <v>448000</v>
      </c>
      <c r="F70" s="86">
        <v>1130.08</v>
      </c>
      <c r="G70" s="82">
        <v>0</v>
      </c>
      <c r="H70" s="69"/>
    </row>
    <row r="71" spans="1:8" ht="33.75" customHeight="1" hidden="1">
      <c r="A71" s="108" t="s">
        <v>2</v>
      </c>
      <c r="B71" s="32" t="s">
        <v>324</v>
      </c>
      <c r="C71" s="25" t="s">
        <v>395</v>
      </c>
      <c r="D71" s="26" t="s">
        <v>158</v>
      </c>
      <c r="E71" s="86">
        <v>0</v>
      </c>
      <c r="F71" s="86"/>
      <c r="G71" s="82" t="e">
        <f t="shared" si="0"/>
        <v>#DIV/0!</v>
      </c>
      <c r="H71" s="70">
        <f>F71-E71</f>
        <v>0</v>
      </c>
    </row>
    <row r="72" spans="1:8" s="5" customFormat="1" ht="36.75" customHeight="1">
      <c r="A72" s="115" t="s">
        <v>2</v>
      </c>
      <c r="B72" s="30" t="s">
        <v>57</v>
      </c>
      <c r="C72" s="21" t="s">
        <v>65</v>
      </c>
      <c r="D72" s="22" t="s">
        <v>158</v>
      </c>
      <c r="E72" s="88">
        <f>E74+E73</f>
        <v>7000</v>
      </c>
      <c r="F72" s="88">
        <f>F74+F73+F76</f>
        <v>0</v>
      </c>
      <c r="G72" s="82">
        <f t="shared" si="0"/>
        <v>0</v>
      </c>
      <c r="H72" s="72"/>
    </row>
    <row r="73" spans="1:8" s="5" customFormat="1" ht="65.25" customHeight="1">
      <c r="A73" s="108" t="s">
        <v>2</v>
      </c>
      <c r="B73" s="32" t="s">
        <v>378</v>
      </c>
      <c r="C73" s="33" t="s">
        <v>377</v>
      </c>
      <c r="D73" s="26" t="s">
        <v>158</v>
      </c>
      <c r="E73" s="86">
        <v>7000</v>
      </c>
      <c r="F73" s="86">
        <v>0</v>
      </c>
      <c r="G73" s="82">
        <f t="shared" si="0"/>
        <v>0</v>
      </c>
      <c r="H73" s="72"/>
    </row>
    <row r="74" spans="1:8" s="5" customFormat="1" ht="54.75" customHeight="1" hidden="1">
      <c r="A74" s="108" t="s">
        <v>2</v>
      </c>
      <c r="B74" s="32" t="s">
        <v>455</v>
      </c>
      <c r="C74" s="33" t="s">
        <v>456</v>
      </c>
      <c r="D74" s="26" t="s">
        <v>158</v>
      </c>
      <c r="E74" s="86"/>
      <c r="F74" s="86"/>
      <c r="G74" s="82" t="e">
        <f t="shared" si="0"/>
        <v>#DIV/0!</v>
      </c>
      <c r="H74" s="72"/>
    </row>
    <row r="75" spans="1:8" s="5" customFormat="1" ht="54.75" customHeight="1" hidden="1">
      <c r="A75" s="118" t="s">
        <v>2</v>
      </c>
      <c r="B75" s="36" t="s">
        <v>66</v>
      </c>
      <c r="C75" s="37" t="s">
        <v>104</v>
      </c>
      <c r="D75" s="43"/>
      <c r="E75" s="71">
        <v>0</v>
      </c>
      <c r="F75" s="71">
        <v>0</v>
      </c>
      <c r="G75" s="82" t="e">
        <f t="shared" si="0"/>
        <v>#DIV/0!</v>
      </c>
      <c r="H75" s="72"/>
    </row>
    <row r="76" spans="1:8" ht="54.75" customHeight="1" hidden="1">
      <c r="A76" s="108" t="s">
        <v>2</v>
      </c>
      <c r="B76" s="32" t="s">
        <v>379</v>
      </c>
      <c r="C76" s="33" t="s">
        <v>380</v>
      </c>
      <c r="D76" s="26" t="s">
        <v>158</v>
      </c>
      <c r="E76" s="86">
        <v>0</v>
      </c>
      <c r="F76" s="86">
        <v>0</v>
      </c>
      <c r="G76" s="82" t="e">
        <f t="shared" si="0"/>
        <v>#DIV/0!</v>
      </c>
      <c r="H76" s="70"/>
    </row>
    <row r="77" spans="1:8" ht="54.75" customHeight="1" hidden="1">
      <c r="A77" s="118" t="s">
        <v>2</v>
      </c>
      <c r="B77" s="36" t="s">
        <v>67</v>
      </c>
      <c r="C77" s="37" t="s">
        <v>105</v>
      </c>
      <c r="D77" s="43"/>
      <c r="E77" s="71">
        <v>0</v>
      </c>
      <c r="F77" s="71">
        <v>0</v>
      </c>
      <c r="G77" s="82" t="e">
        <f t="shared" si="0"/>
        <v>#DIV/0!</v>
      </c>
      <c r="H77" s="70"/>
    </row>
    <row r="78" spans="1:10" ht="48" customHeight="1">
      <c r="A78" s="115" t="s">
        <v>2</v>
      </c>
      <c r="B78" s="20" t="s">
        <v>20</v>
      </c>
      <c r="C78" s="21" t="s">
        <v>21</v>
      </c>
      <c r="D78" s="22" t="s">
        <v>155</v>
      </c>
      <c r="E78" s="82">
        <f>E79+E86+E88</f>
        <v>25019294.46</v>
      </c>
      <c r="F78" s="82">
        <f>F79+F86+F88</f>
        <v>16689997.290000001</v>
      </c>
      <c r="G78" s="82">
        <f t="shared" si="0"/>
        <v>66.70850497676264</v>
      </c>
      <c r="H78" s="70"/>
      <c r="I78" s="2">
        <f>E78+E91+E98+E112+E123+E209</f>
        <v>77427749.42999999</v>
      </c>
      <c r="J78" s="2">
        <f>F78+F91+F98+F112+F123+F209</f>
        <v>33925626.94</v>
      </c>
    </row>
    <row r="79" spans="1:8" ht="75.75" customHeight="1">
      <c r="A79" s="108" t="s">
        <v>2</v>
      </c>
      <c r="B79" s="44" t="s">
        <v>68</v>
      </c>
      <c r="C79" s="25" t="s">
        <v>565</v>
      </c>
      <c r="D79" s="26" t="s">
        <v>155</v>
      </c>
      <c r="E79" s="86">
        <f>E80+E82+E83+E84</f>
        <v>22822494.46</v>
      </c>
      <c r="F79" s="86">
        <v>14314192.4</v>
      </c>
      <c r="G79" s="82">
        <f t="shared" si="0"/>
        <v>62.71966644613658</v>
      </c>
      <c r="H79" s="70"/>
    </row>
    <row r="80" spans="1:8" ht="60" customHeight="1">
      <c r="A80" s="108" t="s">
        <v>2</v>
      </c>
      <c r="B80" s="44" t="s">
        <v>120</v>
      </c>
      <c r="C80" s="25" t="s">
        <v>69</v>
      </c>
      <c r="D80" s="26" t="s">
        <v>155</v>
      </c>
      <c r="E80" s="86">
        <f>E81</f>
        <v>20390194.46</v>
      </c>
      <c r="F80" s="86">
        <v>12373353.74</v>
      </c>
      <c r="G80" s="82">
        <f t="shared" si="0"/>
        <v>60.68286285485479</v>
      </c>
      <c r="H80" s="70"/>
    </row>
    <row r="81" spans="1:9" ht="57" customHeight="1" hidden="1">
      <c r="A81" s="110" t="s">
        <v>2</v>
      </c>
      <c r="B81" s="45" t="s">
        <v>120</v>
      </c>
      <c r="C81" s="28" t="s">
        <v>122</v>
      </c>
      <c r="D81" s="38" t="s">
        <v>155</v>
      </c>
      <c r="E81" s="76">
        <v>20390194.46</v>
      </c>
      <c r="F81" s="76">
        <f>1177199.33+26202.39</f>
        <v>1203401.72</v>
      </c>
      <c r="G81" s="82">
        <f t="shared" si="0"/>
        <v>5.901864851562578</v>
      </c>
      <c r="H81" s="70"/>
      <c r="I81" s="16"/>
    </row>
    <row r="82" spans="1:8" ht="63" customHeight="1">
      <c r="A82" s="108" t="s">
        <v>2</v>
      </c>
      <c r="B82" s="24" t="s">
        <v>121</v>
      </c>
      <c r="C82" s="25" t="s">
        <v>89</v>
      </c>
      <c r="D82" s="26" t="s">
        <v>155</v>
      </c>
      <c r="E82" s="86">
        <v>579100</v>
      </c>
      <c r="F82" s="86">
        <v>211695.59</v>
      </c>
      <c r="G82" s="82">
        <f t="shared" si="0"/>
        <v>36.555964427560006</v>
      </c>
      <c r="H82" s="70"/>
    </row>
    <row r="83" spans="1:8" ht="60" customHeight="1">
      <c r="A83" s="108" t="s">
        <v>2</v>
      </c>
      <c r="B83" s="24" t="s">
        <v>123</v>
      </c>
      <c r="C83" s="25" t="s">
        <v>90</v>
      </c>
      <c r="D83" s="26" t="s">
        <v>155</v>
      </c>
      <c r="E83" s="89">
        <v>126000</v>
      </c>
      <c r="F83" s="89">
        <v>77589</v>
      </c>
      <c r="G83" s="82">
        <f t="shared" si="0"/>
        <v>61.57857142857143</v>
      </c>
      <c r="H83" s="70"/>
    </row>
    <row r="84" spans="1:8" ht="39.75" customHeight="1">
      <c r="A84" s="108" t="s">
        <v>2</v>
      </c>
      <c r="B84" s="24" t="s">
        <v>124</v>
      </c>
      <c r="C84" s="25" t="s">
        <v>91</v>
      </c>
      <c r="D84" s="26" t="s">
        <v>155</v>
      </c>
      <c r="E84" s="89">
        <v>1727200</v>
      </c>
      <c r="F84" s="89">
        <v>1651554.07</v>
      </c>
      <c r="G84" s="82">
        <f t="shared" si="0"/>
        <v>95.62031438165818</v>
      </c>
      <c r="H84" s="70"/>
    </row>
    <row r="85" spans="1:8" ht="45" customHeight="1" hidden="1">
      <c r="A85" s="108" t="s">
        <v>2</v>
      </c>
      <c r="B85" s="24" t="s">
        <v>404</v>
      </c>
      <c r="C85" s="25" t="s">
        <v>405</v>
      </c>
      <c r="D85" s="26" t="s">
        <v>155</v>
      </c>
      <c r="E85" s="89">
        <v>0</v>
      </c>
      <c r="F85" s="89">
        <v>0</v>
      </c>
      <c r="G85" s="82" t="e">
        <f>F85/E85*100</f>
        <v>#DIV/0!</v>
      </c>
      <c r="H85" s="70"/>
    </row>
    <row r="86" spans="1:8" ht="28.5" customHeight="1" hidden="1">
      <c r="A86" s="119" t="s">
        <v>2</v>
      </c>
      <c r="B86" s="44" t="s">
        <v>70</v>
      </c>
      <c r="C86" s="33" t="s">
        <v>71</v>
      </c>
      <c r="D86" s="26" t="s">
        <v>157</v>
      </c>
      <c r="E86" s="89">
        <f>E87</f>
        <v>0</v>
      </c>
      <c r="F86" s="89">
        <f>F87</f>
        <v>0</v>
      </c>
      <c r="G86" s="82" t="e">
        <f t="shared" si="0"/>
        <v>#DIV/0!</v>
      </c>
      <c r="H86" s="70"/>
    </row>
    <row r="87" spans="1:8" ht="41.25" customHeight="1" hidden="1">
      <c r="A87" s="120" t="s">
        <v>2</v>
      </c>
      <c r="B87" s="36" t="s">
        <v>125</v>
      </c>
      <c r="C87" s="28" t="s">
        <v>92</v>
      </c>
      <c r="D87" s="38" t="s">
        <v>157</v>
      </c>
      <c r="E87" s="90"/>
      <c r="F87" s="90"/>
      <c r="G87" s="82" t="e">
        <f t="shared" si="0"/>
        <v>#DIV/0!</v>
      </c>
      <c r="H87" s="70"/>
    </row>
    <row r="88" spans="1:8" ht="81.75" customHeight="1">
      <c r="A88" s="108" t="s">
        <v>2</v>
      </c>
      <c r="B88" s="44" t="s">
        <v>561</v>
      </c>
      <c r="C88" s="25" t="s">
        <v>252</v>
      </c>
      <c r="D88" s="26" t="s">
        <v>157</v>
      </c>
      <c r="E88" s="89">
        <f>E89+E90</f>
        <v>2196800</v>
      </c>
      <c r="F88" s="89">
        <v>2375804.89</v>
      </c>
      <c r="G88" s="82">
        <f t="shared" si="0"/>
        <v>108.14843818281136</v>
      </c>
      <c r="H88" s="70"/>
    </row>
    <row r="89" spans="1:8" ht="57.75" customHeight="1" hidden="1">
      <c r="A89" s="121" t="s">
        <v>2</v>
      </c>
      <c r="B89" s="36" t="s">
        <v>253</v>
      </c>
      <c r="C89" s="28" t="s">
        <v>254</v>
      </c>
      <c r="D89" s="38" t="s">
        <v>157</v>
      </c>
      <c r="E89" s="90">
        <v>1864100</v>
      </c>
      <c r="F89" s="90">
        <v>543425.11</v>
      </c>
      <c r="G89" s="82">
        <f t="shared" si="0"/>
        <v>29.152143661820716</v>
      </c>
      <c r="H89" s="70"/>
    </row>
    <row r="90" spans="1:8" ht="67.5" customHeight="1" hidden="1">
      <c r="A90" s="121" t="s">
        <v>2</v>
      </c>
      <c r="B90" s="36" t="s">
        <v>442</v>
      </c>
      <c r="C90" s="28" t="s">
        <v>441</v>
      </c>
      <c r="D90" s="38" t="s">
        <v>157</v>
      </c>
      <c r="E90" s="90">
        <v>332700</v>
      </c>
      <c r="F90" s="90">
        <v>72151.42</v>
      </c>
      <c r="G90" s="82">
        <f>F90/E90*100</f>
        <v>21.686630598136457</v>
      </c>
      <c r="H90" s="70"/>
    </row>
    <row r="91" spans="1:8" ht="19.5" customHeight="1">
      <c r="A91" s="115" t="s">
        <v>2</v>
      </c>
      <c r="B91" s="30" t="s">
        <v>22</v>
      </c>
      <c r="C91" s="21" t="s">
        <v>23</v>
      </c>
      <c r="D91" s="22" t="s">
        <v>156</v>
      </c>
      <c r="E91" s="91">
        <f>E92</f>
        <v>1221200</v>
      </c>
      <c r="F91" s="91">
        <f>F92</f>
        <v>281603.07</v>
      </c>
      <c r="G91" s="82">
        <f t="shared" si="0"/>
        <v>23.059537340320997</v>
      </c>
      <c r="H91" s="70"/>
    </row>
    <row r="92" spans="1:8" ht="15">
      <c r="A92" s="108" t="s">
        <v>2</v>
      </c>
      <c r="B92" s="32" t="s">
        <v>24</v>
      </c>
      <c r="C92" s="25" t="s">
        <v>25</v>
      </c>
      <c r="D92" s="26" t="s">
        <v>156</v>
      </c>
      <c r="E92" s="92">
        <f>SUM(E93:E97)</f>
        <v>1221200</v>
      </c>
      <c r="F92" s="92">
        <v>281603.07</v>
      </c>
      <c r="G92" s="82">
        <f t="shared" si="0"/>
        <v>23.059537340320997</v>
      </c>
      <c r="H92" s="70"/>
    </row>
    <row r="93" spans="1:8" ht="30" hidden="1">
      <c r="A93" s="108" t="s">
        <v>2</v>
      </c>
      <c r="B93" s="32" t="s">
        <v>476</v>
      </c>
      <c r="C93" s="25" t="s">
        <v>477</v>
      </c>
      <c r="D93" s="26" t="s">
        <v>156</v>
      </c>
      <c r="E93" s="92"/>
      <c r="F93" s="92"/>
      <c r="G93" s="82" t="e">
        <f t="shared" si="0"/>
        <v>#DIV/0!</v>
      </c>
      <c r="H93" s="70"/>
    </row>
    <row r="94" spans="1:8" ht="30.75" customHeight="1">
      <c r="A94" s="108" t="s">
        <v>2</v>
      </c>
      <c r="B94" s="32" t="s">
        <v>41</v>
      </c>
      <c r="C94" s="25" t="s">
        <v>42</v>
      </c>
      <c r="D94" s="26" t="s">
        <v>156</v>
      </c>
      <c r="E94" s="92">
        <v>545000</v>
      </c>
      <c r="F94" s="92">
        <v>174133.9</v>
      </c>
      <c r="G94" s="82">
        <f t="shared" si="0"/>
        <v>31.951174311926607</v>
      </c>
      <c r="H94" s="70"/>
    </row>
    <row r="95" spans="1:8" ht="15">
      <c r="A95" s="108" t="s">
        <v>2</v>
      </c>
      <c r="B95" s="32" t="s">
        <v>43</v>
      </c>
      <c r="C95" s="25" t="s">
        <v>72</v>
      </c>
      <c r="D95" s="26" t="s">
        <v>156</v>
      </c>
      <c r="E95" s="92">
        <v>557400</v>
      </c>
      <c r="F95" s="92">
        <v>72204.31</v>
      </c>
      <c r="G95" s="82">
        <f t="shared" si="0"/>
        <v>12.953769285970576</v>
      </c>
      <c r="H95" s="70"/>
    </row>
    <row r="96" spans="1:8" ht="18" customHeight="1">
      <c r="A96" s="108" t="s">
        <v>2</v>
      </c>
      <c r="B96" s="32" t="s">
        <v>148</v>
      </c>
      <c r="C96" s="25" t="s">
        <v>149</v>
      </c>
      <c r="D96" s="26" t="s">
        <v>156</v>
      </c>
      <c r="E96" s="92">
        <v>118800</v>
      </c>
      <c r="F96" s="92">
        <v>33931.06</v>
      </c>
      <c r="G96" s="82">
        <f aca="true" t="shared" si="2" ref="G96:G208">F96/E96*100</f>
        <v>28.561498316498312</v>
      </c>
      <c r="H96" s="70"/>
    </row>
    <row r="97" spans="1:8" ht="17.25" customHeight="1">
      <c r="A97" s="108" t="s">
        <v>2</v>
      </c>
      <c r="B97" s="32" t="s">
        <v>153</v>
      </c>
      <c r="C97" s="25" t="s">
        <v>150</v>
      </c>
      <c r="D97" s="26" t="s">
        <v>156</v>
      </c>
      <c r="E97" s="92"/>
      <c r="F97" s="92">
        <v>1333.8</v>
      </c>
      <c r="G97" s="82" t="s">
        <v>554</v>
      </c>
      <c r="H97" s="70"/>
    </row>
    <row r="98" spans="1:8" ht="33.75" customHeight="1">
      <c r="A98" s="115" t="s">
        <v>2</v>
      </c>
      <c r="B98" s="30" t="s">
        <v>26</v>
      </c>
      <c r="C98" s="21" t="s">
        <v>73</v>
      </c>
      <c r="D98" s="22"/>
      <c r="E98" s="91">
        <f>E99+E103+E102</f>
        <v>531000</v>
      </c>
      <c r="F98" s="91">
        <f>F99+F103+F102</f>
        <v>340457.82999999996</v>
      </c>
      <c r="G98" s="82">
        <f t="shared" si="2"/>
        <v>64.11635216572505</v>
      </c>
      <c r="H98" s="73"/>
    </row>
    <row r="99" spans="1:8" ht="30.75" customHeight="1">
      <c r="A99" s="108" t="s">
        <v>2</v>
      </c>
      <c r="B99" s="32" t="s">
        <v>126</v>
      </c>
      <c r="C99" s="25" t="s">
        <v>146</v>
      </c>
      <c r="D99" s="26"/>
      <c r="E99" s="92">
        <f>E101</f>
        <v>84700</v>
      </c>
      <c r="F99" s="92">
        <v>18032.5</v>
      </c>
      <c r="G99" s="82">
        <f t="shared" si="2"/>
        <v>21.289846517119244</v>
      </c>
      <c r="H99" s="73"/>
    </row>
    <row r="100" spans="1:8" s="9" customFormat="1" ht="14.25" customHeight="1" hidden="1">
      <c r="A100" s="110" t="s">
        <v>2</v>
      </c>
      <c r="B100" s="36" t="s">
        <v>126</v>
      </c>
      <c r="C100" s="46" t="s">
        <v>446</v>
      </c>
      <c r="D100" s="26" t="s">
        <v>157</v>
      </c>
      <c r="E100" s="92">
        <v>0</v>
      </c>
      <c r="F100" s="92">
        <v>6526.13</v>
      </c>
      <c r="G100" s="82" t="e">
        <f t="shared" si="2"/>
        <v>#DIV/0!</v>
      </c>
      <c r="H100" s="73"/>
    </row>
    <row r="101" spans="1:8" s="15" customFormat="1" ht="24" customHeight="1" hidden="1">
      <c r="A101" s="110" t="s">
        <v>2</v>
      </c>
      <c r="B101" s="36" t="s">
        <v>126</v>
      </c>
      <c r="C101" s="46" t="s">
        <v>147</v>
      </c>
      <c r="D101" s="38" t="s">
        <v>226</v>
      </c>
      <c r="E101" s="93">
        <v>84700</v>
      </c>
      <c r="F101" s="93"/>
      <c r="G101" s="102">
        <f t="shared" si="2"/>
        <v>0</v>
      </c>
      <c r="H101" s="74">
        <f>F101-E101</f>
        <v>-84700</v>
      </c>
    </row>
    <row r="102" spans="1:8" ht="32.25" customHeight="1">
      <c r="A102" s="108" t="s">
        <v>2</v>
      </c>
      <c r="B102" s="32" t="s">
        <v>127</v>
      </c>
      <c r="C102" s="25" t="s">
        <v>93</v>
      </c>
      <c r="D102" s="26" t="s">
        <v>157</v>
      </c>
      <c r="E102" s="89">
        <v>92800</v>
      </c>
      <c r="F102" s="89">
        <v>55826.09</v>
      </c>
      <c r="G102" s="82">
        <f t="shared" si="2"/>
        <v>60.15742456896551</v>
      </c>
      <c r="H102" s="69">
        <f>F102-E102</f>
        <v>-36973.91</v>
      </c>
    </row>
    <row r="103" spans="1:8" ht="20.25" customHeight="1">
      <c r="A103" s="108" t="s">
        <v>2</v>
      </c>
      <c r="B103" s="32" t="s">
        <v>128</v>
      </c>
      <c r="C103" s="25" t="s">
        <v>143</v>
      </c>
      <c r="D103" s="26"/>
      <c r="E103" s="92">
        <f>E104+E105+E106+E107+E108+E109+E110+E111</f>
        <v>353500</v>
      </c>
      <c r="F103" s="92">
        <v>266599.24</v>
      </c>
      <c r="G103" s="82">
        <f t="shared" si="2"/>
        <v>75.41704101838755</v>
      </c>
      <c r="H103" s="73"/>
    </row>
    <row r="104" spans="1:8" ht="17.25" customHeight="1" hidden="1">
      <c r="A104" s="110" t="s">
        <v>2</v>
      </c>
      <c r="B104" s="36" t="s">
        <v>144</v>
      </c>
      <c r="C104" s="46" t="s">
        <v>152</v>
      </c>
      <c r="D104" s="38" t="s">
        <v>157</v>
      </c>
      <c r="E104" s="93"/>
      <c r="F104" s="93"/>
      <c r="G104" s="82" t="e">
        <f t="shared" si="2"/>
        <v>#DIV/0!</v>
      </c>
      <c r="H104" s="69">
        <f>F104-E104</f>
        <v>0</v>
      </c>
    </row>
    <row r="105" spans="1:8" ht="24.75" customHeight="1" hidden="1">
      <c r="A105" s="110" t="s">
        <v>2</v>
      </c>
      <c r="B105" s="36" t="s">
        <v>144</v>
      </c>
      <c r="C105" s="46" t="s">
        <v>145</v>
      </c>
      <c r="D105" s="38" t="s">
        <v>157</v>
      </c>
      <c r="E105" s="93">
        <v>353500</v>
      </c>
      <c r="F105" s="93">
        <v>88371.75</v>
      </c>
      <c r="G105" s="82">
        <f t="shared" si="2"/>
        <v>24.99908062234795</v>
      </c>
      <c r="H105" s="73"/>
    </row>
    <row r="106" spans="1:9" ht="24.75" customHeight="1" hidden="1">
      <c r="A106" s="110" t="s">
        <v>2</v>
      </c>
      <c r="B106" s="36" t="s">
        <v>128</v>
      </c>
      <c r="C106" s="46" t="s">
        <v>235</v>
      </c>
      <c r="D106" s="38" t="s">
        <v>157</v>
      </c>
      <c r="E106" s="93"/>
      <c r="F106" s="93"/>
      <c r="G106" s="82" t="e">
        <f t="shared" si="2"/>
        <v>#DIV/0!</v>
      </c>
      <c r="H106" s="73"/>
      <c r="I106" s="2"/>
    </row>
    <row r="107" spans="1:8" ht="24.75" customHeight="1" hidden="1">
      <c r="A107" s="110" t="s">
        <v>2</v>
      </c>
      <c r="B107" s="36" t="s">
        <v>144</v>
      </c>
      <c r="C107" s="46" t="s">
        <v>179</v>
      </c>
      <c r="D107" s="38" t="s">
        <v>157</v>
      </c>
      <c r="E107" s="93"/>
      <c r="F107" s="93"/>
      <c r="G107" s="82" t="e">
        <f t="shared" si="2"/>
        <v>#DIV/0!</v>
      </c>
      <c r="H107" s="73"/>
    </row>
    <row r="108" spans="1:10" ht="24.75" customHeight="1" hidden="1">
      <c r="A108" s="110" t="s">
        <v>2</v>
      </c>
      <c r="B108" s="36" t="s">
        <v>144</v>
      </c>
      <c r="C108" s="46" t="s">
        <v>236</v>
      </c>
      <c r="D108" s="38" t="s">
        <v>226</v>
      </c>
      <c r="E108" s="93"/>
      <c r="F108" s="93"/>
      <c r="G108" s="82" t="e">
        <f t="shared" si="2"/>
        <v>#DIV/0!</v>
      </c>
      <c r="H108" s="69">
        <f>F108-E108</f>
        <v>0</v>
      </c>
      <c r="I108" s="2"/>
      <c r="J108" s="2">
        <f>F209+F123+F98+F91+F68+F72+F29</f>
        <v>21829378.580000002</v>
      </c>
    </row>
    <row r="109" spans="1:9" ht="24.75" customHeight="1" hidden="1">
      <c r="A109" s="110" t="s">
        <v>2</v>
      </c>
      <c r="B109" s="36" t="s">
        <v>144</v>
      </c>
      <c r="C109" s="46" t="s">
        <v>236</v>
      </c>
      <c r="D109" s="38" t="s">
        <v>157</v>
      </c>
      <c r="E109" s="93"/>
      <c r="F109" s="93"/>
      <c r="G109" s="82" t="e">
        <f t="shared" si="2"/>
        <v>#DIV/0!</v>
      </c>
      <c r="H109" s="69"/>
      <c r="I109" s="2"/>
    </row>
    <row r="110" spans="1:9" ht="24.75" customHeight="1" hidden="1">
      <c r="A110" s="110" t="s">
        <v>2</v>
      </c>
      <c r="B110" s="36" t="s">
        <v>144</v>
      </c>
      <c r="C110" s="46" t="s">
        <v>236</v>
      </c>
      <c r="D110" s="38" t="s">
        <v>163</v>
      </c>
      <c r="E110" s="93"/>
      <c r="F110" s="93"/>
      <c r="G110" s="82" t="e">
        <f t="shared" si="2"/>
        <v>#DIV/0!</v>
      </c>
      <c r="H110" s="69"/>
      <c r="I110" s="2"/>
    </row>
    <row r="111" spans="1:9" ht="24.75" customHeight="1" hidden="1">
      <c r="A111" s="110" t="s">
        <v>2</v>
      </c>
      <c r="B111" s="36" t="s">
        <v>144</v>
      </c>
      <c r="C111" s="46" t="s">
        <v>236</v>
      </c>
      <c r="D111" s="38" t="s">
        <v>226</v>
      </c>
      <c r="E111" s="93"/>
      <c r="F111" s="93">
        <v>1483.99</v>
      </c>
      <c r="G111" s="82" t="e">
        <f t="shared" si="2"/>
        <v>#DIV/0!</v>
      </c>
      <c r="H111" s="69"/>
      <c r="I111" s="2"/>
    </row>
    <row r="112" spans="1:9" ht="29.25" customHeight="1">
      <c r="A112" s="115" t="s">
        <v>2</v>
      </c>
      <c r="B112" s="30" t="s">
        <v>27</v>
      </c>
      <c r="C112" s="21" t="s">
        <v>28</v>
      </c>
      <c r="D112" s="22"/>
      <c r="E112" s="91">
        <f>E113+E115+E119</f>
        <v>47623650.17</v>
      </c>
      <c r="F112" s="91">
        <f>F113+F115+F119</f>
        <v>13948864.3</v>
      </c>
      <c r="G112" s="82">
        <f t="shared" si="2"/>
        <v>29.289784067805318</v>
      </c>
      <c r="H112" s="73"/>
      <c r="I112" s="2"/>
    </row>
    <row r="113" spans="1:8" ht="50.25" customHeight="1" hidden="1">
      <c r="A113" s="108" t="s">
        <v>2</v>
      </c>
      <c r="B113" s="32" t="s">
        <v>74</v>
      </c>
      <c r="C113" s="25" t="s">
        <v>75</v>
      </c>
      <c r="D113" s="26"/>
      <c r="E113" s="92">
        <f>E114</f>
        <v>0</v>
      </c>
      <c r="F113" s="92">
        <f>F114</f>
        <v>0</v>
      </c>
      <c r="G113" s="82" t="e">
        <f t="shared" si="2"/>
        <v>#DIV/0!</v>
      </c>
      <c r="H113" s="73"/>
    </row>
    <row r="114" spans="1:8" ht="75.75" customHeight="1" hidden="1">
      <c r="A114" s="108" t="s">
        <v>2</v>
      </c>
      <c r="B114" s="32" t="s">
        <v>129</v>
      </c>
      <c r="C114" s="25" t="s">
        <v>94</v>
      </c>
      <c r="D114" s="26" t="s">
        <v>155</v>
      </c>
      <c r="E114" s="92">
        <v>0</v>
      </c>
      <c r="F114" s="92">
        <v>0</v>
      </c>
      <c r="G114" s="82" t="s">
        <v>554</v>
      </c>
      <c r="H114" s="69">
        <f>F114-E114</f>
        <v>0</v>
      </c>
    </row>
    <row r="115" spans="1:8" ht="36" customHeight="1">
      <c r="A115" s="108" t="s">
        <v>2</v>
      </c>
      <c r="B115" s="32" t="s">
        <v>559</v>
      </c>
      <c r="C115" s="25" t="s">
        <v>76</v>
      </c>
      <c r="D115" s="26"/>
      <c r="E115" s="92">
        <f>E116+E117+E118</f>
        <v>28954650.17</v>
      </c>
      <c r="F115" s="92">
        <v>7285805.93</v>
      </c>
      <c r="G115" s="82">
        <f t="shared" si="2"/>
        <v>25.162818017911487</v>
      </c>
      <c r="H115" s="73"/>
    </row>
    <row r="116" spans="1:9" ht="28.5" customHeight="1" hidden="1">
      <c r="A116" s="110" t="s">
        <v>2</v>
      </c>
      <c r="B116" s="36" t="s">
        <v>185</v>
      </c>
      <c r="C116" s="28" t="s">
        <v>95</v>
      </c>
      <c r="D116" s="38" t="s">
        <v>155</v>
      </c>
      <c r="E116" s="93">
        <v>6927600</v>
      </c>
      <c r="F116" s="93">
        <v>2267865.09</v>
      </c>
      <c r="G116" s="82">
        <f t="shared" si="2"/>
        <v>32.73666334661354</v>
      </c>
      <c r="H116" s="69">
        <f>F116-E116</f>
        <v>-4659734.91</v>
      </c>
      <c r="I116" s="2">
        <f>F116-E116</f>
        <v>-4659734.91</v>
      </c>
    </row>
    <row r="117" spans="1:8" ht="39.75" customHeight="1" hidden="1">
      <c r="A117" s="113" t="s">
        <v>2</v>
      </c>
      <c r="B117" s="36" t="s">
        <v>186</v>
      </c>
      <c r="C117" s="28" t="s">
        <v>96</v>
      </c>
      <c r="D117" s="38" t="s">
        <v>155</v>
      </c>
      <c r="E117" s="93">
        <v>19976150.17</v>
      </c>
      <c r="F117" s="93">
        <v>0</v>
      </c>
      <c r="G117" s="82">
        <f t="shared" si="2"/>
        <v>0</v>
      </c>
      <c r="H117" s="73"/>
    </row>
    <row r="118" spans="1:8" ht="54" customHeight="1" hidden="1">
      <c r="A118" s="108" t="s">
        <v>2</v>
      </c>
      <c r="B118" s="36" t="s">
        <v>184</v>
      </c>
      <c r="C118" s="28" t="s">
        <v>116</v>
      </c>
      <c r="D118" s="38" t="s">
        <v>155</v>
      </c>
      <c r="E118" s="93">
        <v>2050900</v>
      </c>
      <c r="F118" s="93">
        <v>438391.51</v>
      </c>
      <c r="G118" s="82">
        <f t="shared" si="2"/>
        <v>21.375567311911844</v>
      </c>
      <c r="H118" s="69">
        <f>F118-E118</f>
        <v>-1612508.49</v>
      </c>
    </row>
    <row r="119" spans="1:8" ht="30" customHeight="1">
      <c r="A119" s="108" t="s">
        <v>2</v>
      </c>
      <c r="B119" s="32" t="s">
        <v>560</v>
      </c>
      <c r="C119" s="25" t="s">
        <v>180</v>
      </c>
      <c r="D119" s="38" t="s">
        <v>155</v>
      </c>
      <c r="E119" s="92">
        <f>E120</f>
        <v>18669000</v>
      </c>
      <c r="F119" s="92">
        <v>6663058.37</v>
      </c>
      <c r="G119" s="82">
        <f t="shared" si="2"/>
        <v>35.69049424179121</v>
      </c>
      <c r="H119" s="69"/>
    </row>
    <row r="120" spans="1:8" ht="27.75" customHeight="1" hidden="1">
      <c r="A120" s="108" t="s">
        <v>2</v>
      </c>
      <c r="B120" s="36" t="s">
        <v>181</v>
      </c>
      <c r="C120" s="28" t="s">
        <v>182</v>
      </c>
      <c r="D120" s="38" t="s">
        <v>155</v>
      </c>
      <c r="E120" s="93">
        <v>18669000</v>
      </c>
      <c r="F120" s="93">
        <v>5197553</v>
      </c>
      <c r="G120" s="82">
        <f t="shared" si="2"/>
        <v>27.84055385933901</v>
      </c>
      <c r="H120" s="69"/>
    </row>
    <row r="121" spans="1:8" ht="21.75" customHeight="1" hidden="1">
      <c r="A121" s="115" t="s">
        <v>2</v>
      </c>
      <c r="B121" s="30" t="s">
        <v>29</v>
      </c>
      <c r="C121" s="21" t="s">
        <v>30</v>
      </c>
      <c r="D121" s="22"/>
      <c r="E121" s="91">
        <f>E122</f>
        <v>0</v>
      </c>
      <c r="F121" s="91">
        <f>F122</f>
        <v>0</v>
      </c>
      <c r="G121" s="82" t="e">
        <f t="shared" si="2"/>
        <v>#DIV/0!</v>
      </c>
      <c r="H121" s="73"/>
    </row>
    <row r="122" spans="1:8" ht="21.75" customHeight="1" hidden="1">
      <c r="A122" s="108" t="s">
        <v>2</v>
      </c>
      <c r="B122" s="32" t="s">
        <v>31</v>
      </c>
      <c r="C122" s="28" t="s">
        <v>106</v>
      </c>
      <c r="D122" s="38"/>
      <c r="E122" s="94">
        <v>0</v>
      </c>
      <c r="F122" s="94">
        <v>0</v>
      </c>
      <c r="G122" s="82" t="e">
        <f t="shared" si="2"/>
        <v>#DIV/0!</v>
      </c>
      <c r="H122" s="73"/>
    </row>
    <row r="123" spans="1:8" ht="15" customHeight="1">
      <c r="A123" s="115" t="s">
        <v>2</v>
      </c>
      <c r="B123" s="20" t="s">
        <v>32</v>
      </c>
      <c r="C123" s="21" t="s">
        <v>33</v>
      </c>
      <c r="D123" s="22"/>
      <c r="E123" s="91">
        <f>E124+E197+E203+E204+E208+E192+E193+E196+E194+E195</f>
        <v>2258600</v>
      </c>
      <c r="F123" s="91">
        <f>F124+F197+F203+F204+F208+F192+F193+F196+F194+F195</f>
        <v>1890623.4000000001</v>
      </c>
      <c r="G123" s="82">
        <f t="shared" si="2"/>
        <v>83.70775701762155</v>
      </c>
      <c r="H123" s="73"/>
    </row>
    <row r="124" spans="1:8" ht="38.25" customHeight="1">
      <c r="A124" s="108" t="s">
        <v>2</v>
      </c>
      <c r="B124" s="47" t="s">
        <v>270</v>
      </c>
      <c r="C124" s="25" t="s">
        <v>272</v>
      </c>
      <c r="D124" s="26" t="s">
        <v>271</v>
      </c>
      <c r="E124" s="92">
        <f>SUM(E125:E182)</f>
        <v>929900</v>
      </c>
      <c r="F124" s="92">
        <v>326665.82</v>
      </c>
      <c r="G124" s="82">
        <f t="shared" si="2"/>
        <v>35.129134315517796</v>
      </c>
      <c r="H124" s="73"/>
    </row>
    <row r="125" spans="1:8" ht="38.25" customHeight="1" hidden="1">
      <c r="A125" s="108" t="s">
        <v>2</v>
      </c>
      <c r="B125" s="48" t="s">
        <v>294</v>
      </c>
      <c r="C125" s="49" t="s">
        <v>302</v>
      </c>
      <c r="D125" s="26" t="s">
        <v>271</v>
      </c>
      <c r="E125" s="92">
        <v>5100</v>
      </c>
      <c r="F125" s="92">
        <v>2500</v>
      </c>
      <c r="G125" s="82">
        <f t="shared" si="2"/>
        <v>49.01960784313725</v>
      </c>
      <c r="H125" s="73"/>
    </row>
    <row r="126" spans="1:8" ht="38.25" customHeight="1" hidden="1">
      <c r="A126" s="108" t="s">
        <v>2</v>
      </c>
      <c r="B126" s="48" t="s">
        <v>300</v>
      </c>
      <c r="C126" s="49" t="s">
        <v>301</v>
      </c>
      <c r="D126" s="26" t="s">
        <v>271</v>
      </c>
      <c r="E126" s="92">
        <v>38100</v>
      </c>
      <c r="F126" s="92">
        <v>20000</v>
      </c>
      <c r="G126" s="82">
        <f t="shared" si="2"/>
        <v>52.493438320209975</v>
      </c>
      <c r="H126" s="73"/>
    </row>
    <row r="127" spans="1:8" ht="38.25" customHeight="1" hidden="1">
      <c r="A127" s="108" t="s">
        <v>2</v>
      </c>
      <c r="B127" s="48" t="s">
        <v>317</v>
      </c>
      <c r="C127" s="49" t="s">
        <v>318</v>
      </c>
      <c r="D127" s="26" t="s">
        <v>271</v>
      </c>
      <c r="E127" s="92">
        <v>31600</v>
      </c>
      <c r="F127" s="92">
        <v>5159.93</v>
      </c>
      <c r="G127" s="82">
        <f aca="true" t="shared" si="3" ref="G127:G135">F127/E127*100</f>
        <v>16.328892405063293</v>
      </c>
      <c r="H127" s="73"/>
    </row>
    <row r="128" spans="1:8" ht="38.25" customHeight="1" hidden="1">
      <c r="A128" s="108" t="s">
        <v>2</v>
      </c>
      <c r="B128" s="48" t="s">
        <v>327</v>
      </c>
      <c r="C128" s="49" t="s">
        <v>328</v>
      </c>
      <c r="D128" s="26" t="s">
        <v>279</v>
      </c>
      <c r="E128" s="92">
        <v>5900</v>
      </c>
      <c r="F128" s="92">
        <v>3245.77</v>
      </c>
      <c r="G128" s="82">
        <f t="shared" si="3"/>
        <v>55.01305084745762</v>
      </c>
      <c r="H128" s="73"/>
    </row>
    <row r="129" spans="1:8" ht="38.25" customHeight="1" hidden="1">
      <c r="A129" s="108" t="s">
        <v>2</v>
      </c>
      <c r="B129" s="48" t="s">
        <v>317</v>
      </c>
      <c r="C129" s="49" t="s">
        <v>318</v>
      </c>
      <c r="D129" s="26" t="s">
        <v>279</v>
      </c>
      <c r="E129" s="92">
        <v>500</v>
      </c>
      <c r="F129" s="92"/>
      <c r="G129" s="82">
        <f t="shared" si="3"/>
        <v>0</v>
      </c>
      <c r="H129" s="73"/>
    </row>
    <row r="130" spans="1:8" ht="38.25" customHeight="1" hidden="1">
      <c r="A130" s="108" t="s">
        <v>2</v>
      </c>
      <c r="B130" s="48" t="s">
        <v>381</v>
      </c>
      <c r="C130" s="49" t="s">
        <v>386</v>
      </c>
      <c r="D130" s="26" t="s">
        <v>279</v>
      </c>
      <c r="E130" s="92">
        <v>2000</v>
      </c>
      <c r="F130" s="92"/>
      <c r="G130" s="82">
        <f t="shared" si="3"/>
        <v>0</v>
      </c>
      <c r="H130" s="73"/>
    </row>
    <row r="131" spans="1:8" s="9" customFormat="1" ht="38.25" customHeight="1" hidden="1">
      <c r="A131" s="108" t="s">
        <v>2</v>
      </c>
      <c r="B131" s="48" t="s">
        <v>460</v>
      </c>
      <c r="C131" s="49" t="s">
        <v>464</v>
      </c>
      <c r="D131" s="26" t="s">
        <v>279</v>
      </c>
      <c r="E131" s="92"/>
      <c r="F131" s="92"/>
      <c r="G131" s="82" t="e">
        <f t="shared" si="3"/>
        <v>#DIV/0!</v>
      </c>
      <c r="H131" s="73"/>
    </row>
    <row r="132" spans="1:8" ht="38.25" customHeight="1" hidden="1">
      <c r="A132" s="108" t="s">
        <v>2</v>
      </c>
      <c r="B132" s="48" t="s">
        <v>382</v>
      </c>
      <c r="C132" s="49" t="s">
        <v>387</v>
      </c>
      <c r="D132" s="26" t="s">
        <v>271</v>
      </c>
      <c r="E132" s="92"/>
      <c r="F132" s="92">
        <v>8000</v>
      </c>
      <c r="G132" s="82" t="e">
        <f t="shared" si="3"/>
        <v>#DIV/0!</v>
      </c>
      <c r="H132" s="73"/>
    </row>
    <row r="133" spans="1:8" ht="38.25" customHeight="1" hidden="1">
      <c r="A133" s="108" t="s">
        <v>2</v>
      </c>
      <c r="B133" s="48" t="s">
        <v>291</v>
      </c>
      <c r="C133" s="49" t="s">
        <v>436</v>
      </c>
      <c r="D133" s="26" t="s">
        <v>271</v>
      </c>
      <c r="E133" s="92">
        <v>15000</v>
      </c>
      <c r="F133" s="92">
        <v>7500</v>
      </c>
      <c r="G133" s="82">
        <f t="shared" si="3"/>
        <v>50</v>
      </c>
      <c r="H133" s="73"/>
    </row>
    <row r="134" spans="1:8" ht="38.25" customHeight="1" hidden="1">
      <c r="A134" s="108" t="s">
        <v>2</v>
      </c>
      <c r="B134" s="48" t="s">
        <v>322</v>
      </c>
      <c r="C134" s="49" t="s">
        <v>323</v>
      </c>
      <c r="D134" s="26" t="s">
        <v>271</v>
      </c>
      <c r="E134" s="92">
        <v>200</v>
      </c>
      <c r="F134" s="92"/>
      <c r="G134" s="82">
        <f t="shared" si="3"/>
        <v>0</v>
      </c>
      <c r="H134" s="73"/>
    </row>
    <row r="135" spans="1:8" ht="38.25" customHeight="1" hidden="1">
      <c r="A135" s="108" t="s">
        <v>2</v>
      </c>
      <c r="B135" s="48" t="s">
        <v>322</v>
      </c>
      <c r="C135" s="49" t="s">
        <v>323</v>
      </c>
      <c r="D135" s="26" t="s">
        <v>279</v>
      </c>
      <c r="E135" s="92">
        <v>13500</v>
      </c>
      <c r="F135" s="92">
        <v>750</v>
      </c>
      <c r="G135" s="82">
        <f t="shared" si="3"/>
        <v>5.555555555555555</v>
      </c>
      <c r="H135" s="73"/>
    </row>
    <row r="136" spans="1:8" ht="38.25" customHeight="1" hidden="1">
      <c r="A136" s="108" t="s">
        <v>2</v>
      </c>
      <c r="B136" s="48" t="s">
        <v>291</v>
      </c>
      <c r="C136" s="49" t="s">
        <v>303</v>
      </c>
      <c r="D136" s="26" t="s">
        <v>279</v>
      </c>
      <c r="E136" s="92">
        <v>30000</v>
      </c>
      <c r="F136" s="92"/>
      <c r="G136" s="82">
        <f t="shared" si="2"/>
        <v>0</v>
      </c>
      <c r="H136" s="73"/>
    </row>
    <row r="137" spans="1:8" ht="38.25" customHeight="1" hidden="1">
      <c r="A137" s="108" t="s">
        <v>2</v>
      </c>
      <c r="B137" s="48" t="s">
        <v>381</v>
      </c>
      <c r="C137" s="49" t="s">
        <v>386</v>
      </c>
      <c r="D137" s="26" t="s">
        <v>271</v>
      </c>
      <c r="E137" s="92"/>
      <c r="F137" s="92">
        <v>2000</v>
      </c>
      <c r="G137" s="82" t="e">
        <f t="shared" si="2"/>
        <v>#DIV/0!</v>
      </c>
      <c r="H137" s="73"/>
    </row>
    <row r="138" spans="1:8" ht="38.25" customHeight="1" hidden="1">
      <c r="A138" s="108" t="s">
        <v>2</v>
      </c>
      <c r="B138" s="48" t="s">
        <v>329</v>
      </c>
      <c r="C138" s="49" t="s">
        <v>331</v>
      </c>
      <c r="D138" s="26" t="s">
        <v>155</v>
      </c>
      <c r="E138" s="92"/>
      <c r="F138" s="92"/>
      <c r="G138" s="82" t="e">
        <f t="shared" si="2"/>
        <v>#DIV/0!</v>
      </c>
      <c r="H138" s="73"/>
    </row>
    <row r="139" spans="1:8" ht="38.25" customHeight="1" hidden="1">
      <c r="A139" s="108" t="s">
        <v>2</v>
      </c>
      <c r="B139" s="48" t="s">
        <v>375</v>
      </c>
      <c r="C139" s="49" t="s">
        <v>389</v>
      </c>
      <c r="D139" s="26" t="s">
        <v>279</v>
      </c>
      <c r="E139" s="92"/>
      <c r="F139" s="92"/>
      <c r="G139" s="82" t="e">
        <f t="shared" si="2"/>
        <v>#DIV/0!</v>
      </c>
      <c r="H139" s="73"/>
    </row>
    <row r="140" spans="1:8" ht="38.25" customHeight="1" hidden="1">
      <c r="A140" s="108" t="s">
        <v>2</v>
      </c>
      <c r="B140" s="48" t="s">
        <v>375</v>
      </c>
      <c r="C140" s="49" t="s">
        <v>389</v>
      </c>
      <c r="D140" s="26" t="s">
        <v>271</v>
      </c>
      <c r="E140" s="92">
        <v>500</v>
      </c>
      <c r="F140" s="92">
        <v>300</v>
      </c>
      <c r="G140" s="82">
        <f t="shared" si="2"/>
        <v>60</v>
      </c>
      <c r="H140" s="73"/>
    </row>
    <row r="141" spans="1:8" s="9" customFormat="1" ht="38.25" customHeight="1" hidden="1">
      <c r="A141" s="108" t="s">
        <v>2</v>
      </c>
      <c r="B141" s="48" t="s">
        <v>361</v>
      </c>
      <c r="C141" s="49" t="s">
        <v>465</v>
      </c>
      <c r="D141" s="26" t="s">
        <v>271</v>
      </c>
      <c r="E141" s="92"/>
      <c r="F141" s="92"/>
      <c r="G141" s="82" t="e">
        <f>F141/E141*100</f>
        <v>#DIV/0!</v>
      </c>
      <c r="H141" s="73"/>
    </row>
    <row r="142" spans="1:8" s="9" customFormat="1" ht="38.25" customHeight="1" hidden="1">
      <c r="A142" s="108" t="s">
        <v>2</v>
      </c>
      <c r="B142" s="48" t="s">
        <v>461</v>
      </c>
      <c r="C142" s="49" t="s">
        <v>466</v>
      </c>
      <c r="D142" s="26" t="s">
        <v>279</v>
      </c>
      <c r="E142" s="92"/>
      <c r="F142" s="92"/>
      <c r="G142" s="82" t="e">
        <f t="shared" si="2"/>
        <v>#DIV/0!</v>
      </c>
      <c r="H142" s="73"/>
    </row>
    <row r="143" spans="1:8" s="9" customFormat="1" ht="38.25" customHeight="1" hidden="1">
      <c r="A143" s="108" t="s">
        <v>2</v>
      </c>
      <c r="B143" s="48" t="s">
        <v>461</v>
      </c>
      <c r="C143" s="49" t="s">
        <v>466</v>
      </c>
      <c r="D143" s="26" t="s">
        <v>271</v>
      </c>
      <c r="E143" s="92"/>
      <c r="F143" s="92"/>
      <c r="G143" s="82" t="e">
        <f>F143/E143*100</f>
        <v>#DIV/0!</v>
      </c>
      <c r="H143" s="73"/>
    </row>
    <row r="144" spans="1:8" s="9" customFormat="1" ht="38.25" customHeight="1" hidden="1">
      <c r="A144" s="108" t="s">
        <v>2</v>
      </c>
      <c r="B144" s="48" t="s">
        <v>343</v>
      </c>
      <c r="C144" s="49" t="s">
        <v>467</v>
      </c>
      <c r="D144" s="26" t="s">
        <v>271</v>
      </c>
      <c r="E144" s="92"/>
      <c r="F144" s="92"/>
      <c r="G144" s="82" t="e">
        <f>F144/E144*100</f>
        <v>#DIV/0!</v>
      </c>
      <c r="H144" s="73"/>
    </row>
    <row r="145" spans="1:8" ht="38.25" customHeight="1" hidden="1">
      <c r="A145" s="108" t="s">
        <v>2</v>
      </c>
      <c r="B145" s="48" t="s">
        <v>329</v>
      </c>
      <c r="C145" s="49" t="s">
        <v>331</v>
      </c>
      <c r="D145" s="26" t="s">
        <v>155</v>
      </c>
      <c r="E145" s="92"/>
      <c r="F145" s="92"/>
      <c r="G145" s="82" t="e">
        <f t="shared" si="2"/>
        <v>#DIV/0!</v>
      </c>
      <c r="H145" s="73"/>
    </row>
    <row r="146" spans="1:8" ht="38.25" customHeight="1" hidden="1">
      <c r="A146" s="108" t="s">
        <v>2</v>
      </c>
      <c r="B146" s="48" t="s">
        <v>361</v>
      </c>
      <c r="C146" s="49" t="s">
        <v>268</v>
      </c>
      <c r="D146" s="26" t="s">
        <v>271</v>
      </c>
      <c r="E146" s="92"/>
      <c r="F146" s="92"/>
      <c r="G146" s="82" t="e">
        <f>F146/E146*100</f>
        <v>#DIV/0!</v>
      </c>
      <c r="H146" s="73"/>
    </row>
    <row r="147" spans="1:8" ht="38.25" customHeight="1" hidden="1">
      <c r="A147" s="108" t="s">
        <v>2</v>
      </c>
      <c r="B147" s="48" t="s">
        <v>362</v>
      </c>
      <c r="C147" s="49" t="s">
        <v>304</v>
      </c>
      <c r="D147" s="26" t="s">
        <v>271</v>
      </c>
      <c r="E147" s="92"/>
      <c r="F147" s="92"/>
      <c r="G147" s="82" t="e">
        <f t="shared" si="2"/>
        <v>#DIV/0!</v>
      </c>
      <c r="H147" s="73"/>
    </row>
    <row r="148" spans="1:8" ht="38.25" customHeight="1" hidden="1">
      <c r="A148" s="108" t="s">
        <v>2</v>
      </c>
      <c r="B148" s="48" t="s">
        <v>463</v>
      </c>
      <c r="C148" s="49" t="s">
        <v>468</v>
      </c>
      <c r="D148" s="26" t="s">
        <v>271</v>
      </c>
      <c r="E148" s="92"/>
      <c r="F148" s="92"/>
      <c r="G148" s="82" t="e">
        <f t="shared" si="2"/>
        <v>#DIV/0!</v>
      </c>
      <c r="H148" s="73"/>
    </row>
    <row r="149" spans="1:8" ht="38.25" customHeight="1" hidden="1">
      <c r="A149" s="108" t="s">
        <v>2</v>
      </c>
      <c r="B149" s="48" t="s">
        <v>383</v>
      </c>
      <c r="C149" s="49" t="s">
        <v>388</v>
      </c>
      <c r="D149" s="26" t="s">
        <v>271</v>
      </c>
      <c r="E149" s="92">
        <v>30000</v>
      </c>
      <c r="F149" s="92"/>
      <c r="G149" s="82">
        <f t="shared" si="2"/>
        <v>0</v>
      </c>
      <c r="H149" s="73"/>
    </row>
    <row r="150" spans="1:8" ht="38.25" customHeight="1" hidden="1">
      <c r="A150" s="108" t="s">
        <v>2</v>
      </c>
      <c r="B150" s="48" t="s">
        <v>521</v>
      </c>
      <c r="C150" s="49" t="s">
        <v>520</v>
      </c>
      <c r="D150" s="26" t="s">
        <v>271</v>
      </c>
      <c r="E150" s="92">
        <v>6000</v>
      </c>
      <c r="F150" s="92">
        <v>2000</v>
      </c>
      <c r="G150" s="82">
        <f>F150/E150*100</f>
        <v>33.33333333333333</v>
      </c>
      <c r="H150" s="73"/>
    </row>
    <row r="151" spans="1:8" ht="38.25" customHeight="1" hidden="1">
      <c r="A151" s="108" t="s">
        <v>2</v>
      </c>
      <c r="B151" s="48" t="s">
        <v>434</v>
      </c>
      <c r="C151" s="49" t="s">
        <v>435</v>
      </c>
      <c r="D151" s="26" t="s">
        <v>271</v>
      </c>
      <c r="E151" s="92">
        <v>160500</v>
      </c>
      <c r="F151" s="92">
        <v>15000</v>
      </c>
      <c r="G151" s="82">
        <f>F151/E151*100</f>
        <v>9.345794392523365</v>
      </c>
      <c r="H151" s="73"/>
    </row>
    <row r="152" spans="1:8" ht="38.25" customHeight="1" hidden="1">
      <c r="A152" s="108" t="s">
        <v>2</v>
      </c>
      <c r="B152" s="48" t="s">
        <v>330</v>
      </c>
      <c r="C152" s="49" t="s">
        <v>332</v>
      </c>
      <c r="D152" s="26" t="s">
        <v>155</v>
      </c>
      <c r="E152" s="92"/>
      <c r="F152" s="92"/>
      <c r="G152" s="82" t="e">
        <f t="shared" si="2"/>
        <v>#DIV/0!</v>
      </c>
      <c r="H152" s="73"/>
    </row>
    <row r="153" spans="1:8" ht="38.25" customHeight="1" hidden="1">
      <c r="A153" s="108" t="s">
        <v>2</v>
      </c>
      <c r="B153" s="48" t="s">
        <v>448</v>
      </c>
      <c r="C153" s="49" t="s">
        <v>449</v>
      </c>
      <c r="D153" s="26" t="s">
        <v>271</v>
      </c>
      <c r="E153" s="92">
        <v>5000</v>
      </c>
      <c r="F153" s="92"/>
      <c r="G153" s="82">
        <f t="shared" si="2"/>
        <v>0</v>
      </c>
      <c r="H153" s="73"/>
    </row>
    <row r="154" spans="1:8" ht="38.25" customHeight="1" hidden="1">
      <c r="A154" s="108" t="s">
        <v>2</v>
      </c>
      <c r="B154" s="48" t="s">
        <v>452</v>
      </c>
      <c r="C154" s="49" t="s">
        <v>454</v>
      </c>
      <c r="D154" s="26" t="s">
        <v>271</v>
      </c>
      <c r="E154" s="92"/>
      <c r="F154" s="92"/>
      <c r="G154" s="82" t="e">
        <f t="shared" si="2"/>
        <v>#DIV/0!</v>
      </c>
      <c r="H154" s="73"/>
    </row>
    <row r="155" spans="1:8" ht="38.25" customHeight="1" hidden="1">
      <c r="A155" s="108" t="s">
        <v>2</v>
      </c>
      <c r="B155" s="48" t="s">
        <v>298</v>
      </c>
      <c r="C155" s="49" t="s">
        <v>299</v>
      </c>
      <c r="D155" s="26" t="s">
        <v>271</v>
      </c>
      <c r="E155" s="92"/>
      <c r="F155" s="92">
        <v>500</v>
      </c>
      <c r="G155" s="82" t="e">
        <f t="shared" si="2"/>
        <v>#DIV/0!</v>
      </c>
      <c r="H155" s="73"/>
    </row>
    <row r="156" spans="1:8" ht="38.25" customHeight="1" hidden="1">
      <c r="A156" s="108" t="s">
        <v>2</v>
      </c>
      <c r="B156" s="48" t="s">
        <v>438</v>
      </c>
      <c r="C156" s="49" t="s">
        <v>439</v>
      </c>
      <c r="D156" s="26" t="s">
        <v>271</v>
      </c>
      <c r="E156" s="92">
        <v>1500</v>
      </c>
      <c r="F156" s="92"/>
      <c r="G156" s="82">
        <f>F156/E156*100</f>
        <v>0</v>
      </c>
      <c r="H156" s="73"/>
    </row>
    <row r="157" spans="1:8" ht="38.25" customHeight="1" hidden="1">
      <c r="A157" s="108" t="s">
        <v>2</v>
      </c>
      <c r="B157" s="48" t="s">
        <v>363</v>
      </c>
      <c r="C157" s="49" t="s">
        <v>281</v>
      </c>
      <c r="D157" s="26" t="s">
        <v>271</v>
      </c>
      <c r="E157" s="92">
        <v>25700</v>
      </c>
      <c r="F157" s="92">
        <v>57987.9</v>
      </c>
      <c r="G157" s="82">
        <f t="shared" si="2"/>
        <v>225.6338521400778</v>
      </c>
      <c r="H157" s="73"/>
    </row>
    <row r="158" spans="1:8" ht="38.25" customHeight="1" hidden="1">
      <c r="A158" s="108" t="s">
        <v>2</v>
      </c>
      <c r="B158" s="48" t="s">
        <v>384</v>
      </c>
      <c r="C158" s="49" t="s">
        <v>390</v>
      </c>
      <c r="D158" s="26" t="s">
        <v>271</v>
      </c>
      <c r="E158" s="92"/>
      <c r="F158" s="92"/>
      <c r="G158" s="82" t="e">
        <f>F158/E158*100</f>
        <v>#DIV/0!</v>
      </c>
      <c r="H158" s="73"/>
    </row>
    <row r="159" spans="1:8" ht="38.25" customHeight="1" hidden="1">
      <c r="A159" s="108" t="s">
        <v>2</v>
      </c>
      <c r="B159" s="48" t="s">
        <v>364</v>
      </c>
      <c r="C159" s="49" t="s">
        <v>280</v>
      </c>
      <c r="D159" s="26" t="s">
        <v>271</v>
      </c>
      <c r="E159" s="92">
        <v>10000</v>
      </c>
      <c r="F159" s="92"/>
      <c r="G159" s="82">
        <f t="shared" si="2"/>
        <v>0</v>
      </c>
      <c r="H159" s="73"/>
    </row>
    <row r="160" spans="1:8" ht="38.25" customHeight="1" hidden="1">
      <c r="A160" s="108" t="s">
        <v>2</v>
      </c>
      <c r="B160" s="48" t="s">
        <v>365</v>
      </c>
      <c r="C160" s="49" t="s">
        <v>305</v>
      </c>
      <c r="D160" s="26" t="s">
        <v>271</v>
      </c>
      <c r="E160" s="92">
        <v>500</v>
      </c>
      <c r="F160" s="92">
        <v>300</v>
      </c>
      <c r="G160" s="82">
        <f t="shared" si="2"/>
        <v>60</v>
      </c>
      <c r="H160" s="73"/>
    </row>
    <row r="161" spans="1:8" ht="38.25" customHeight="1" hidden="1">
      <c r="A161" s="108" t="s">
        <v>2</v>
      </c>
      <c r="B161" s="48" t="s">
        <v>366</v>
      </c>
      <c r="C161" s="49" t="s">
        <v>282</v>
      </c>
      <c r="D161" s="26" t="s">
        <v>271</v>
      </c>
      <c r="E161" s="92">
        <v>400</v>
      </c>
      <c r="F161" s="92">
        <v>900</v>
      </c>
      <c r="G161" s="82">
        <f t="shared" si="2"/>
        <v>225</v>
      </c>
      <c r="H161" s="73"/>
    </row>
    <row r="162" spans="1:8" ht="38.25" customHeight="1" hidden="1">
      <c r="A162" s="108" t="s">
        <v>2</v>
      </c>
      <c r="B162" s="48" t="s">
        <v>367</v>
      </c>
      <c r="C162" s="49" t="s">
        <v>321</v>
      </c>
      <c r="D162" s="26" t="s">
        <v>271</v>
      </c>
      <c r="E162" s="92">
        <v>10000</v>
      </c>
      <c r="F162" s="92"/>
      <c r="G162" s="82" t="e">
        <v>#DIV/0!</v>
      </c>
      <c r="H162" s="73"/>
    </row>
    <row r="163" spans="1:8" ht="38.25" customHeight="1" hidden="1">
      <c r="A163" s="108" t="s">
        <v>2</v>
      </c>
      <c r="B163" s="48" t="s">
        <v>368</v>
      </c>
      <c r="C163" s="49" t="s">
        <v>306</v>
      </c>
      <c r="D163" s="26" t="s">
        <v>271</v>
      </c>
      <c r="E163" s="92">
        <v>900</v>
      </c>
      <c r="F163" s="92"/>
      <c r="G163" s="82">
        <f t="shared" si="2"/>
        <v>0</v>
      </c>
      <c r="H163" s="73"/>
    </row>
    <row r="164" spans="1:8" ht="38.25" customHeight="1" hidden="1">
      <c r="A164" s="108" t="s">
        <v>2</v>
      </c>
      <c r="B164" s="48" t="s">
        <v>397</v>
      </c>
      <c r="C164" s="49" t="s">
        <v>399</v>
      </c>
      <c r="D164" s="26" t="s">
        <v>398</v>
      </c>
      <c r="E164" s="92"/>
      <c r="F164" s="92"/>
      <c r="G164" s="82" t="e">
        <f>F164/E164*100</f>
        <v>#DIV/0!</v>
      </c>
      <c r="H164" s="73"/>
    </row>
    <row r="165" spans="1:8" ht="38.25" customHeight="1" hidden="1">
      <c r="A165" s="108" t="s">
        <v>2</v>
      </c>
      <c r="B165" s="48" t="s">
        <v>369</v>
      </c>
      <c r="C165" s="49" t="s">
        <v>308</v>
      </c>
      <c r="D165" s="26" t="s">
        <v>271</v>
      </c>
      <c r="E165" s="92">
        <v>4500</v>
      </c>
      <c r="F165" s="92">
        <v>2015</v>
      </c>
      <c r="G165" s="82">
        <f t="shared" si="2"/>
        <v>44.77777777777778</v>
      </c>
      <c r="H165" s="73"/>
    </row>
    <row r="166" spans="1:8" ht="38.25" customHeight="1" hidden="1">
      <c r="A166" s="108" t="s">
        <v>2</v>
      </c>
      <c r="B166" s="48" t="s">
        <v>370</v>
      </c>
      <c r="C166" s="49" t="s">
        <v>307</v>
      </c>
      <c r="D166" s="26" t="s">
        <v>271</v>
      </c>
      <c r="E166" s="92">
        <v>5700</v>
      </c>
      <c r="F166" s="92">
        <v>926.65</v>
      </c>
      <c r="G166" s="82">
        <f t="shared" si="2"/>
        <v>16.257017543859646</v>
      </c>
      <c r="H166" s="73"/>
    </row>
    <row r="167" spans="1:8" ht="38.25" customHeight="1" hidden="1">
      <c r="A167" s="108" t="s">
        <v>2</v>
      </c>
      <c r="B167" s="48" t="s">
        <v>371</v>
      </c>
      <c r="C167" s="49" t="s">
        <v>307</v>
      </c>
      <c r="D167" s="26" t="s">
        <v>271</v>
      </c>
      <c r="E167" s="92">
        <v>1000</v>
      </c>
      <c r="F167" s="92">
        <v>1750</v>
      </c>
      <c r="G167" s="82">
        <f>F167/E167*100</f>
        <v>175</v>
      </c>
      <c r="H167" s="73"/>
    </row>
    <row r="168" spans="1:8" ht="38.25" customHeight="1" hidden="1">
      <c r="A168" s="108" t="s">
        <v>2</v>
      </c>
      <c r="B168" s="48" t="s">
        <v>440</v>
      </c>
      <c r="C168" s="49" t="s">
        <v>445</v>
      </c>
      <c r="D168" s="26" t="s">
        <v>271</v>
      </c>
      <c r="E168" s="92">
        <v>300</v>
      </c>
      <c r="F168" s="92"/>
      <c r="G168" s="82">
        <f>F168/E168*100</f>
        <v>0</v>
      </c>
      <c r="H168" s="73"/>
    </row>
    <row r="169" spans="1:8" ht="38.25" customHeight="1" hidden="1">
      <c r="A169" s="108" t="s">
        <v>2</v>
      </c>
      <c r="B169" s="48" t="s">
        <v>374</v>
      </c>
      <c r="C169" s="49" t="s">
        <v>283</v>
      </c>
      <c r="D169" s="26" t="s">
        <v>271</v>
      </c>
      <c r="E169" s="92">
        <v>174200</v>
      </c>
      <c r="F169" s="92">
        <v>26500</v>
      </c>
      <c r="G169" s="82">
        <f t="shared" si="2"/>
        <v>15.212399540757747</v>
      </c>
      <c r="H169" s="73"/>
    </row>
    <row r="170" spans="1:8" ht="38.25" customHeight="1" hidden="1">
      <c r="A170" s="108" t="s">
        <v>2</v>
      </c>
      <c r="B170" s="48" t="s">
        <v>457</v>
      </c>
      <c r="C170" s="49" t="s">
        <v>458</v>
      </c>
      <c r="D170" s="26" t="s">
        <v>271</v>
      </c>
      <c r="E170" s="92">
        <v>1500</v>
      </c>
      <c r="F170" s="92"/>
      <c r="G170" s="82">
        <f aca="true" t="shared" si="4" ref="G170:G179">F170/E170*100</f>
        <v>0</v>
      </c>
      <c r="H170" s="73"/>
    </row>
    <row r="171" spans="1:8" ht="38.25" customHeight="1" hidden="1">
      <c r="A171" s="108" t="s">
        <v>2</v>
      </c>
      <c r="B171" s="48" t="s">
        <v>372</v>
      </c>
      <c r="C171" s="49" t="s">
        <v>283</v>
      </c>
      <c r="D171" s="26" t="s">
        <v>274</v>
      </c>
      <c r="E171" s="92">
        <v>6000</v>
      </c>
      <c r="F171" s="92"/>
      <c r="G171" s="82">
        <f t="shared" si="4"/>
        <v>0</v>
      </c>
      <c r="H171" s="73"/>
    </row>
    <row r="172" spans="1:8" ht="38.25" customHeight="1" hidden="1">
      <c r="A172" s="108" t="s">
        <v>2</v>
      </c>
      <c r="B172" s="48" t="s">
        <v>484</v>
      </c>
      <c r="C172" s="49" t="s">
        <v>485</v>
      </c>
      <c r="D172" s="26" t="s">
        <v>271</v>
      </c>
      <c r="E172" s="92"/>
      <c r="F172" s="92"/>
      <c r="G172" s="82" t="e">
        <f>F172/E172*100</f>
        <v>#DIV/0!</v>
      </c>
      <c r="H172" s="73"/>
    </row>
    <row r="173" spans="1:8" ht="38.25" customHeight="1" hidden="1">
      <c r="A173" s="108" t="s">
        <v>2</v>
      </c>
      <c r="B173" s="48" t="s">
        <v>373</v>
      </c>
      <c r="C173" s="49" t="s">
        <v>283</v>
      </c>
      <c r="D173" s="26" t="s">
        <v>271</v>
      </c>
      <c r="E173" s="92">
        <v>1900</v>
      </c>
      <c r="F173" s="92">
        <v>3486.95</v>
      </c>
      <c r="G173" s="82">
        <f t="shared" si="4"/>
        <v>183.5236842105263</v>
      </c>
      <c r="H173" s="73"/>
    </row>
    <row r="174" spans="1:8" ht="38.25" customHeight="1" hidden="1">
      <c r="A174" s="108" t="s">
        <v>2</v>
      </c>
      <c r="B174" s="48" t="s">
        <v>447</v>
      </c>
      <c r="C174" s="49" t="s">
        <v>450</v>
      </c>
      <c r="D174" s="26" t="s">
        <v>271</v>
      </c>
      <c r="E174" s="92">
        <v>20000</v>
      </c>
      <c r="F174" s="92"/>
      <c r="G174" s="82">
        <f t="shared" si="4"/>
        <v>0</v>
      </c>
      <c r="H174" s="73"/>
    </row>
    <row r="175" spans="1:8" ht="38.25" customHeight="1" hidden="1">
      <c r="A175" s="108" t="s">
        <v>2</v>
      </c>
      <c r="B175" s="48" t="s">
        <v>459</v>
      </c>
      <c r="C175" s="49" t="s">
        <v>450</v>
      </c>
      <c r="D175" s="26" t="s">
        <v>271</v>
      </c>
      <c r="E175" s="92">
        <v>10000</v>
      </c>
      <c r="F175" s="92"/>
      <c r="G175" s="82">
        <f t="shared" si="4"/>
        <v>0</v>
      </c>
      <c r="H175" s="73"/>
    </row>
    <row r="176" spans="1:8" s="9" customFormat="1" ht="38.25" customHeight="1" hidden="1">
      <c r="A176" s="108" t="s">
        <v>2</v>
      </c>
      <c r="B176" s="48" t="s">
        <v>462</v>
      </c>
      <c r="C176" s="49" t="s">
        <v>469</v>
      </c>
      <c r="D176" s="26" t="s">
        <v>279</v>
      </c>
      <c r="E176" s="92"/>
      <c r="F176" s="92"/>
      <c r="G176" s="82" t="e">
        <f t="shared" si="4"/>
        <v>#DIV/0!</v>
      </c>
      <c r="H176" s="73"/>
    </row>
    <row r="177" spans="1:8" ht="38.25" customHeight="1" hidden="1">
      <c r="A177" s="108" t="s">
        <v>2</v>
      </c>
      <c r="B177" s="48" t="s">
        <v>372</v>
      </c>
      <c r="C177" s="49" t="s">
        <v>451</v>
      </c>
      <c r="D177" s="26" t="s">
        <v>271</v>
      </c>
      <c r="E177" s="92">
        <v>1500</v>
      </c>
      <c r="F177" s="92"/>
      <c r="G177" s="82">
        <f t="shared" si="4"/>
        <v>0</v>
      </c>
      <c r="H177" s="73"/>
    </row>
    <row r="178" spans="1:8" ht="38.25" customHeight="1" hidden="1">
      <c r="A178" s="108" t="s">
        <v>2</v>
      </c>
      <c r="B178" s="48" t="s">
        <v>374</v>
      </c>
      <c r="C178" s="49" t="s">
        <v>283</v>
      </c>
      <c r="D178" s="26" t="s">
        <v>274</v>
      </c>
      <c r="E178" s="92"/>
      <c r="F178" s="92"/>
      <c r="G178" s="82" t="e">
        <f t="shared" si="4"/>
        <v>#DIV/0!</v>
      </c>
      <c r="H178" s="73"/>
    </row>
    <row r="179" spans="1:8" ht="38.25" customHeight="1" hidden="1">
      <c r="A179" s="108" t="s">
        <v>2</v>
      </c>
      <c r="B179" s="48" t="s">
        <v>385</v>
      </c>
      <c r="C179" s="49" t="s">
        <v>391</v>
      </c>
      <c r="D179" s="26" t="s">
        <v>271</v>
      </c>
      <c r="E179" s="92"/>
      <c r="F179" s="92">
        <v>2000</v>
      </c>
      <c r="G179" s="82" t="e">
        <f t="shared" si="4"/>
        <v>#DIV/0!</v>
      </c>
      <c r="H179" s="73"/>
    </row>
    <row r="180" spans="1:8" ht="38.25" customHeight="1" hidden="1">
      <c r="A180" s="108" t="s">
        <v>2</v>
      </c>
      <c r="B180" s="48" t="s">
        <v>385</v>
      </c>
      <c r="C180" s="49" t="s">
        <v>391</v>
      </c>
      <c r="D180" s="26" t="s">
        <v>293</v>
      </c>
      <c r="E180" s="92"/>
      <c r="F180" s="92"/>
      <c r="G180" s="82" t="e">
        <f t="shared" si="2"/>
        <v>#DIV/0!</v>
      </c>
      <c r="H180" s="73"/>
    </row>
    <row r="181" spans="1:8" ht="38.25" customHeight="1" hidden="1">
      <c r="A181" s="108" t="s">
        <v>2</v>
      </c>
      <c r="B181" s="48" t="s">
        <v>385</v>
      </c>
      <c r="C181" s="49" t="s">
        <v>391</v>
      </c>
      <c r="D181" s="26" t="s">
        <v>271</v>
      </c>
      <c r="E181" s="92"/>
      <c r="F181" s="92"/>
      <c r="G181" s="82" t="e">
        <f>F181/E181*100</f>
        <v>#DIV/0!</v>
      </c>
      <c r="H181" s="73"/>
    </row>
    <row r="182" spans="1:8" ht="38.25" customHeight="1" hidden="1">
      <c r="A182" s="108" t="s">
        <v>2</v>
      </c>
      <c r="B182" s="47" t="s">
        <v>267</v>
      </c>
      <c r="C182" s="25" t="s">
        <v>269</v>
      </c>
      <c r="D182" s="26" t="s">
        <v>271</v>
      </c>
      <c r="E182" s="92">
        <f>E183+E187+E190+E188+E184+E185+E189+E186+E191</f>
        <v>310400</v>
      </c>
      <c r="F182" s="92">
        <f>F183+F187+F190+F188+F184+F185+F189+F186+F191</f>
        <v>43756.64</v>
      </c>
      <c r="G182" s="82">
        <f t="shared" si="2"/>
        <v>14.096855670103093</v>
      </c>
      <c r="H182" s="75"/>
    </row>
    <row r="183" spans="1:8" ht="38.25" customHeight="1" hidden="1">
      <c r="A183" s="43" t="s">
        <v>2</v>
      </c>
      <c r="B183" s="48" t="s">
        <v>292</v>
      </c>
      <c r="C183" s="49" t="s">
        <v>309</v>
      </c>
      <c r="D183" s="26" t="s">
        <v>271</v>
      </c>
      <c r="E183" s="92">
        <v>260300</v>
      </c>
      <c r="F183" s="92">
        <v>41256.64</v>
      </c>
      <c r="G183" s="82">
        <f t="shared" si="2"/>
        <v>15.849650403380714</v>
      </c>
      <c r="H183" s="75"/>
    </row>
    <row r="184" spans="1:8" ht="38.25" customHeight="1" hidden="1">
      <c r="A184" s="43" t="s">
        <v>2</v>
      </c>
      <c r="B184" s="48" t="s">
        <v>453</v>
      </c>
      <c r="C184" s="49" t="s">
        <v>309</v>
      </c>
      <c r="D184" s="26" t="s">
        <v>271</v>
      </c>
      <c r="E184" s="92">
        <v>1500</v>
      </c>
      <c r="F184" s="92"/>
      <c r="G184" s="82">
        <f>F184/E184*100</f>
        <v>0</v>
      </c>
      <c r="H184" s="75"/>
    </row>
    <row r="185" spans="1:8" ht="38.25" customHeight="1" hidden="1">
      <c r="A185" s="43" t="s">
        <v>2</v>
      </c>
      <c r="B185" s="48" t="s">
        <v>549</v>
      </c>
      <c r="C185" s="49" t="s">
        <v>269</v>
      </c>
      <c r="D185" s="26" t="s">
        <v>271</v>
      </c>
      <c r="E185" s="92"/>
      <c r="F185" s="92">
        <v>2500</v>
      </c>
      <c r="G185" s="82" t="e">
        <f>F185/E185*100</f>
        <v>#DIV/0!</v>
      </c>
      <c r="H185" s="75"/>
    </row>
    <row r="186" spans="1:8" ht="38.25" customHeight="1" hidden="1">
      <c r="A186" s="43" t="s">
        <v>2</v>
      </c>
      <c r="B186" s="48" t="s">
        <v>519</v>
      </c>
      <c r="C186" s="49" t="s">
        <v>269</v>
      </c>
      <c r="D186" s="26" t="s">
        <v>271</v>
      </c>
      <c r="E186" s="92">
        <v>20000</v>
      </c>
      <c r="F186" s="92"/>
      <c r="G186" s="82">
        <f>F186/E186*100</f>
        <v>0</v>
      </c>
      <c r="H186" s="75"/>
    </row>
    <row r="187" spans="1:8" ht="38.25" customHeight="1" hidden="1">
      <c r="A187" s="43" t="s">
        <v>2</v>
      </c>
      <c r="B187" s="48" t="s">
        <v>292</v>
      </c>
      <c r="C187" s="49" t="s">
        <v>309</v>
      </c>
      <c r="D187" s="26" t="s">
        <v>279</v>
      </c>
      <c r="E187" s="92">
        <v>27800</v>
      </c>
      <c r="F187" s="92"/>
      <c r="G187" s="82">
        <f t="shared" si="2"/>
        <v>0</v>
      </c>
      <c r="H187" s="75"/>
    </row>
    <row r="188" spans="1:8" ht="38.25" customHeight="1" hidden="1">
      <c r="A188" s="43" t="s">
        <v>2</v>
      </c>
      <c r="B188" s="48" t="s">
        <v>325</v>
      </c>
      <c r="C188" s="49" t="s">
        <v>326</v>
      </c>
      <c r="D188" s="26" t="s">
        <v>279</v>
      </c>
      <c r="E188" s="92">
        <v>800</v>
      </c>
      <c r="F188" s="92"/>
      <c r="G188" s="82">
        <f>F188/E188*100</f>
        <v>0</v>
      </c>
      <c r="H188" s="75"/>
    </row>
    <row r="189" spans="1:8" ht="38.25" customHeight="1" hidden="1">
      <c r="A189" s="43" t="s">
        <v>2</v>
      </c>
      <c r="B189" s="48" t="s">
        <v>325</v>
      </c>
      <c r="C189" s="49" t="s">
        <v>326</v>
      </c>
      <c r="D189" s="26" t="s">
        <v>271</v>
      </c>
      <c r="E189" s="92"/>
      <c r="F189" s="92"/>
      <c r="G189" s="82" t="e">
        <f>F189/E189*100</f>
        <v>#DIV/0!</v>
      </c>
      <c r="H189" s="75"/>
    </row>
    <row r="190" spans="1:8" ht="38.25" customHeight="1" hidden="1">
      <c r="A190" s="43" t="s">
        <v>2</v>
      </c>
      <c r="B190" s="48" t="s">
        <v>292</v>
      </c>
      <c r="C190" s="49" t="s">
        <v>309</v>
      </c>
      <c r="D190" s="26" t="s">
        <v>293</v>
      </c>
      <c r="E190" s="92"/>
      <c r="F190" s="92"/>
      <c r="G190" s="82" t="e">
        <f t="shared" si="2"/>
        <v>#DIV/0!</v>
      </c>
      <c r="H190" s="75"/>
    </row>
    <row r="191" spans="1:8" ht="38.25" customHeight="1" hidden="1">
      <c r="A191" s="43" t="s">
        <v>2</v>
      </c>
      <c r="B191" s="48" t="s">
        <v>292</v>
      </c>
      <c r="C191" s="49" t="s">
        <v>309</v>
      </c>
      <c r="D191" s="26" t="s">
        <v>160</v>
      </c>
      <c r="E191" s="92">
        <v>0</v>
      </c>
      <c r="F191" s="92">
        <v>0</v>
      </c>
      <c r="G191" s="82" t="e">
        <f>F191/E191*100</f>
        <v>#DIV/0!</v>
      </c>
      <c r="H191" s="75"/>
    </row>
    <row r="192" spans="1:8" ht="50.25" customHeight="1">
      <c r="A192" s="108" t="s">
        <v>2</v>
      </c>
      <c r="B192" s="47" t="s">
        <v>259</v>
      </c>
      <c r="C192" s="25" t="s">
        <v>273</v>
      </c>
      <c r="D192" s="26" t="s">
        <v>157</v>
      </c>
      <c r="E192" s="92">
        <v>339500</v>
      </c>
      <c r="F192" s="92">
        <v>437595.64</v>
      </c>
      <c r="G192" s="82">
        <f t="shared" si="2"/>
        <v>128.8941502209131</v>
      </c>
      <c r="H192" s="75"/>
    </row>
    <row r="193" spans="1:8" ht="62.25" customHeight="1">
      <c r="A193" s="108" t="s">
        <v>2</v>
      </c>
      <c r="B193" s="47" t="s">
        <v>311</v>
      </c>
      <c r="C193" s="25" t="s">
        <v>312</v>
      </c>
      <c r="D193" s="26" t="s">
        <v>157</v>
      </c>
      <c r="E193" s="92">
        <v>0</v>
      </c>
      <c r="F193" s="92">
        <v>8463.18</v>
      </c>
      <c r="G193" s="82" t="s">
        <v>554</v>
      </c>
      <c r="H193" s="75"/>
    </row>
    <row r="194" spans="1:8" ht="63.75" customHeight="1" hidden="1">
      <c r="A194" s="108" t="s">
        <v>2</v>
      </c>
      <c r="B194" s="47" t="s">
        <v>489</v>
      </c>
      <c r="C194" s="25" t="s">
        <v>488</v>
      </c>
      <c r="D194" s="26" t="s">
        <v>155</v>
      </c>
      <c r="E194" s="92"/>
      <c r="F194" s="92"/>
      <c r="G194" s="82" t="e">
        <f t="shared" si="2"/>
        <v>#DIV/0!</v>
      </c>
      <c r="H194" s="75"/>
    </row>
    <row r="195" spans="1:8" ht="82.5" customHeight="1" hidden="1">
      <c r="A195" s="108" t="s">
        <v>2</v>
      </c>
      <c r="B195" s="47" t="s">
        <v>311</v>
      </c>
      <c r="C195" s="25" t="s">
        <v>312</v>
      </c>
      <c r="D195" s="26" t="s">
        <v>226</v>
      </c>
      <c r="E195" s="92"/>
      <c r="F195" s="92"/>
      <c r="G195" s="82" t="e">
        <f>F195/E195*100</f>
        <v>#DIV/0!</v>
      </c>
      <c r="H195" s="75"/>
    </row>
    <row r="196" spans="1:8" ht="82.5" customHeight="1" hidden="1">
      <c r="A196" s="108" t="s">
        <v>2</v>
      </c>
      <c r="B196" s="50" t="s">
        <v>359</v>
      </c>
      <c r="C196" s="51" t="s">
        <v>360</v>
      </c>
      <c r="D196" s="26" t="s">
        <v>158</v>
      </c>
      <c r="E196" s="92"/>
      <c r="F196" s="92"/>
      <c r="G196" s="82" t="e">
        <f t="shared" si="2"/>
        <v>#DIV/0!</v>
      </c>
      <c r="H196" s="75"/>
    </row>
    <row r="197" spans="1:8" ht="63" customHeight="1">
      <c r="A197" s="108" t="s">
        <v>2</v>
      </c>
      <c r="B197" s="47" t="s">
        <v>260</v>
      </c>
      <c r="C197" s="25" t="s">
        <v>261</v>
      </c>
      <c r="D197" s="26" t="s">
        <v>2</v>
      </c>
      <c r="E197" s="92">
        <f>SUM(E198:E202)</f>
        <v>3300</v>
      </c>
      <c r="F197" s="92">
        <v>12038.56</v>
      </c>
      <c r="G197" s="82" t="s">
        <v>554</v>
      </c>
      <c r="H197" s="69">
        <f>F197-E197</f>
        <v>8738.56</v>
      </c>
    </row>
    <row r="198" spans="1:8" ht="15.75" customHeight="1" hidden="1">
      <c r="A198" s="110" t="s">
        <v>2</v>
      </c>
      <c r="B198" s="48" t="s">
        <v>260</v>
      </c>
      <c r="C198" s="28" t="s">
        <v>261</v>
      </c>
      <c r="D198" s="38" t="s">
        <v>156</v>
      </c>
      <c r="E198" s="93"/>
      <c r="F198" s="93"/>
      <c r="G198" s="82" t="e">
        <f t="shared" si="2"/>
        <v>#DIV/0!</v>
      </c>
      <c r="H198" s="69"/>
    </row>
    <row r="199" spans="1:8" ht="15.75" customHeight="1" hidden="1">
      <c r="A199" s="110" t="s">
        <v>2</v>
      </c>
      <c r="B199" s="48" t="s">
        <v>260</v>
      </c>
      <c r="C199" s="28" t="s">
        <v>261</v>
      </c>
      <c r="D199" s="38" t="s">
        <v>157</v>
      </c>
      <c r="E199" s="93"/>
      <c r="F199" s="93"/>
      <c r="G199" s="82" t="e">
        <f t="shared" si="2"/>
        <v>#DIV/0!</v>
      </c>
      <c r="H199" s="69"/>
    </row>
    <row r="200" spans="1:8" ht="15.75" customHeight="1" hidden="1">
      <c r="A200" s="110" t="s">
        <v>2</v>
      </c>
      <c r="B200" s="48" t="s">
        <v>260</v>
      </c>
      <c r="C200" s="28" t="s">
        <v>261</v>
      </c>
      <c r="D200" s="38" t="s">
        <v>158</v>
      </c>
      <c r="E200" s="93"/>
      <c r="F200" s="93"/>
      <c r="G200" s="82" t="e">
        <f t="shared" si="2"/>
        <v>#DIV/0!</v>
      </c>
      <c r="H200" s="69"/>
    </row>
    <row r="201" spans="1:8" ht="15.75" customHeight="1" hidden="1">
      <c r="A201" s="110" t="s">
        <v>2</v>
      </c>
      <c r="B201" s="48" t="s">
        <v>260</v>
      </c>
      <c r="C201" s="28" t="s">
        <v>261</v>
      </c>
      <c r="D201" s="38" t="s">
        <v>293</v>
      </c>
      <c r="E201" s="93">
        <v>3300</v>
      </c>
      <c r="F201" s="93"/>
      <c r="G201" s="82">
        <f t="shared" si="2"/>
        <v>0</v>
      </c>
      <c r="H201" s="69"/>
    </row>
    <row r="202" spans="1:8" ht="15.75" customHeight="1" hidden="1">
      <c r="A202" s="110" t="s">
        <v>2</v>
      </c>
      <c r="B202" s="48" t="s">
        <v>260</v>
      </c>
      <c r="C202" s="28" t="s">
        <v>261</v>
      </c>
      <c r="D202" s="38" t="s">
        <v>159</v>
      </c>
      <c r="E202" s="93"/>
      <c r="F202" s="93">
        <v>10501.63</v>
      </c>
      <c r="G202" s="82" t="e">
        <f t="shared" si="2"/>
        <v>#DIV/0!</v>
      </c>
      <c r="H202" s="69"/>
    </row>
    <row r="203" spans="1:8" ht="67.5" customHeight="1" hidden="1">
      <c r="A203" s="108" t="s">
        <v>2</v>
      </c>
      <c r="B203" s="47" t="s">
        <v>266</v>
      </c>
      <c r="C203" s="25" t="s">
        <v>261</v>
      </c>
      <c r="D203" s="26" t="s">
        <v>158</v>
      </c>
      <c r="E203" s="92"/>
      <c r="F203" s="92"/>
      <c r="G203" s="82" t="e">
        <f t="shared" si="2"/>
        <v>#DIV/0!</v>
      </c>
      <c r="H203" s="69"/>
    </row>
    <row r="204" spans="1:8" ht="81" customHeight="1">
      <c r="A204" s="108" t="s">
        <v>2</v>
      </c>
      <c r="B204" s="47" t="s">
        <v>275</v>
      </c>
      <c r="C204" s="25" t="s">
        <v>276</v>
      </c>
      <c r="D204" s="26" t="s">
        <v>2</v>
      </c>
      <c r="E204" s="92">
        <f>E206+E207+E205</f>
        <v>812200</v>
      </c>
      <c r="F204" s="92">
        <v>1074240.2</v>
      </c>
      <c r="G204" s="82">
        <f t="shared" si="2"/>
        <v>132.26301403595173</v>
      </c>
      <c r="H204" s="69"/>
    </row>
    <row r="205" spans="1:8" s="6" customFormat="1" ht="13.5" customHeight="1" hidden="1">
      <c r="A205" s="110" t="s">
        <v>2</v>
      </c>
      <c r="B205" s="48" t="s">
        <v>275</v>
      </c>
      <c r="C205" s="28" t="s">
        <v>276</v>
      </c>
      <c r="D205" s="38" t="s">
        <v>157</v>
      </c>
      <c r="E205" s="93">
        <v>0</v>
      </c>
      <c r="F205" s="93">
        <v>276791.89</v>
      </c>
      <c r="G205" s="101" t="e">
        <f>F205/E205*100</f>
        <v>#DIV/0!</v>
      </c>
      <c r="H205" s="73"/>
    </row>
    <row r="206" spans="1:8" s="6" customFormat="1" ht="13.5" customHeight="1" hidden="1">
      <c r="A206" s="110" t="s">
        <v>2</v>
      </c>
      <c r="B206" s="48" t="s">
        <v>275</v>
      </c>
      <c r="C206" s="28" t="s">
        <v>276</v>
      </c>
      <c r="D206" s="38" t="s">
        <v>293</v>
      </c>
      <c r="E206" s="93">
        <v>412200</v>
      </c>
      <c r="F206" s="93">
        <v>247490.53</v>
      </c>
      <c r="G206" s="101">
        <f t="shared" si="2"/>
        <v>60.04137069383795</v>
      </c>
      <c r="H206" s="73"/>
    </row>
    <row r="207" spans="1:8" s="6" customFormat="1" ht="13.5" customHeight="1" hidden="1">
      <c r="A207" s="110" t="s">
        <v>2</v>
      </c>
      <c r="B207" s="48" t="s">
        <v>275</v>
      </c>
      <c r="C207" s="28" t="s">
        <v>276</v>
      </c>
      <c r="D207" s="38" t="s">
        <v>229</v>
      </c>
      <c r="E207" s="93">
        <v>400000</v>
      </c>
      <c r="F207" s="93">
        <v>80000</v>
      </c>
      <c r="G207" s="101">
        <f t="shared" si="2"/>
        <v>20</v>
      </c>
      <c r="H207" s="73"/>
    </row>
    <row r="208" spans="1:8" ht="63" customHeight="1">
      <c r="A208" s="108" t="s">
        <v>2</v>
      </c>
      <c r="B208" s="47" t="s">
        <v>277</v>
      </c>
      <c r="C208" s="25" t="s">
        <v>278</v>
      </c>
      <c r="D208" s="26" t="s">
        <v>2</v>
      </c>
      <c r="E208" s="92">
        <v>173700</v>
      </c>
      <c r="F208" s="92">
        <v>31620</v>
      </c>
      <c r="G208" s="82">
        <f t="shared" si="2"/>
        <v>18.20379965457686</v>
      </c>
      <c r="H208" s="69"/>
    </row>
    <row r="209" spans="1:8" ht="29.25" customHeight="1">
      <c r="A209" s="115" t="s">
        <v>2</v>
      </c>
      <c r="B209" s="20" t="s">
        <v>34</v>
      </c>
      <c r="C209" s="21" t="s">
        <v>35</v>
      </c>
      <c r="D209" s="22"/>
      <c r="E209" s="91">
        <f>E213+E210+E211</f>
        <v>774004.8</v>
      </c>
      <c r="F209" s="91">
        <f>F213+F210+F211</f>
        <v>774081.05</v>
      </c>
      <c r="G209" s="82">
        <f aca="true" t="shared" si="5" ref="G209:G302">F209/E209*100</f>
        <v>100.00985136009493</v>
      </c>
      <c r="H209" s="73"/>
    </row>
    <row r="210" spans="1:8" ht="29.25" customHeight="1" hidden="1">
      <c r="A210" s="108" t="s">
        <v>2</v>
      </c>
      <c r="B210" s="47" t="s">
        <v>187</v>
      </c>
      <c r="C210" s="25" t="s">
        <v>107</v>
      </c>
      <c r="D210" s="26" t="s">
        <v>161</v>
      </c>
      <c r="E210" s="92">
        <v>0</v>
      </c>
      <c r="F210" s="92">
        <v>0</v>
      </c>
      <c r="G210" s="82" t="e">
        <f t="shared" si="5"/>
        <v>#DIV/0!</v>
      </c>
      <c r="H210" s="73"/>
    </row>
    <row r="211" spans="1:8" ht="29.25" customHeight="1" hidden="1">
      <c r="A211" s="108" t="s">
        <v>2</v>
      </c>
      <c r="B211" s="47" t="s">
        <v>77</v>
      </c>
      <c r="C211" s="25" t="s">
        <v>78</v>
      </c>
      <c r="D211" s="26"/>
      <c r="E211" s="92">
        <f>E212</f>
        <v>0</v>
      </c>
      <c r="F211" s="92">
        <f>F212</f>
        <v>0</v>
      </c>
      <c r="G211" s="82" t="e">
        <f t="shared" si="5"/>
        <v>#DIV/0!</v>
      </c>
      <c r="H211" s="73"/>
    </row>
    <row r="212" spans="1:8" s="10" customFormat="1" ht="29.25" customHeight="1" hidden="1">
      <c r="A212" s="118" t="s">
        <v>2</v>
      </c>
      <c r="B212" s="48" t="s">
        <v>132</v>
      </c>
      <c r="C212" s="28" t="s">
        <v>108</v>
      </c>
      <c r="D212" s="38" t="s">
        <v>157</v>
      </c>
      <c r="E212" s="94">
        <v>0</v>
      </c>
      <c r="F212" s="94"/>
      <c r="G212" s="82" t="e">
        <f t="shared" si="5"/>
        <v>#DIV/0!</v>
      </c>
      <c r="H212" s="73"/>
    </row>
    <row r="213" spans="1:8" s="6" customFormat="1" ht="23.25" customHeight="1">
      <c r="A213" s="108" t="s">
        <v>2</v>
      </c>
      <c r="B213" s="47" t="s">
        <v>392</v>
      </c>
      <c r="C213" s="25" t="s">
        <v>393</v>
      </c>
      <c r="D213" s="43" t="s">
        <v>157</v>
      </c>
      <c r="E213" s="92">
        <v>774004.8</v>
      </c>
      <c r="F213" s="92">
        <v>774081.05</v>
      </c>
      <c r="G213" s="82">
        <f t="shared" si="5"/>
        <v>100.00985136009493</v>
      </c>
      <c r="H213" s="73"/>
    </row>
    <row r="214" spans="1:8" s="6" customFormat="1" ht="23.25" customHeight="1" hidden="1">
      <c r="A214" s="110" t="s">
        <v>2</v>
      </c>
      <c r="B214" s="52" t="s">
        <v>493</v>
      </c>
      <c r="C214" s="28" t="s">
        <v>505</v>
      </c>
      <c r="D214" s="13"/>
      <c r="E214" s="93">
        <v>29300</v>
      </c>
      <c r="F214" s="93">
        <v>23132.91</v>
      </c>
      <c r="G214" s="101">
        <f t="shared" si="5"/>
        <v>78.95191126279863</v>
      </c>
      <c r="H214" s="73"/>
    </row>
    <row r="215" spans="1:8" s="6" customFormat="1" ht="23.25" customHeight="1" hidden="1">
      <c r="A215" s="110" t="s">
        <v>2</v>
      </c>
      <c r="B215" s="52" t="s">
        <v>494</v>
      </c>
      <c r="C215" s="28" t="s">
        <v>506</v>
      </c>
      <c r="D215" s="13"/>
      <c r="E215" s="93">
        <v>84300</v>
      </c>
      <c r="F215" s="93">
        <v>36747.43</v>
      </c>
      <c r="G215" s="101">
        <f t="shared" si="5"/>
        <v>43.59125741399763</v>
      </c>
      <c r="H215" s="73"/>
    </row>
    <row r="216" spans="1:8" s="6" customFormat="1" ht="23.25" customHeight="1" hidden="1">
      <c r="A216" s="110" t="s">
        <v>2</v>
      </c>
      <c r="B216" s="52" t="s">
        <v>495</v>
      </c>
      <c r="C216" s="28" t="s">
        <v>507</v>
      </c>
      <c r="D216" s="13"/>
      <c r="E216" s="93">
        <v>28600</v>
      </c>
      <c r="F216" s="93"/>
      <c r="G216" s="101">
        <f t="shared" si="5"/>
        <v>0</v>
      </c>
      <c r="H216" s="73"/>
    </row>
    <row r="217" spans="1:8" s="6" customFormat="1" ht="23.25" customHeight="1" hidden="1">
      <c r="A217" s="110" t="s">
        <v>2</v>
      </c>
      <c r="B217" s="52" t="s">
        <v>496</v>
      </c>
      <c r="C217" s="28" t="s">
        <v>508</v>
      </c>
      <c r="D217" s="13"/>
      <c r="E217" s="93">
        <v>28600</v>
      </c>
      <c r="F217" s="93">
        <v>15258.13</v>
      </c>
      <c r="G217" s="101">
        <f t="shared" si="5"/>
        <v>53.35010489510489</v>
      </c>
      <c r="H217" s="73"/>
    </row>
    <row r="218" spans="1:8" s="6" customFormat="1" ht="23.25" customHeight="1" hidden="1">
      <c r="A218" s="110" t="s">
        <v>2</v>
      </c>
      <c r="B218" s="52" t="s">
        <v>497</v>
      </c>
      <c r="C218" s="28" t="s">
        <v>509</v>
      </c>
      <c r="D218" s="13"/>
      <c r="E218" s="93">
        <v>29500</v>
      </c>
      <c r="F218" s="93">
        <v>14918.69</v>
      </c>
      <c r="G218" s="101">
        <f t="shared" si="5"/>
        <v>50.57183050847458</v>
      </c>
      <c r="H218" s="73"/>
    </row>
    <row r="219" spans="1:8" s="6" customFormat="1" ht="23.25" customHeight="1" hidden="1">
      <c r="A219" s="110" t="s">
        <v>2</v>
      </c>
      <c r="B219" s="52" t="s">
        <v>498</v>
      </c>
      <c r="C219" s="28" t="s">
        <v>510</v>
      </c>
      <c r="D219" s="13"/>
      <c r="E219" s="93">
        <v>57075.98</v>
      </c>
      <c r="F219" s="93"/>
      <c r="G219" s="101">
        <f t="shared" si="5"/>
        <v>0</v>
      </c>
      <c r="H219" s="73"/>
    </row>
    <row r="220" spans="1:8" s="6" customFormat="1" ht="23.25" customHeight="1" hidden="1">
      <c r="A220" s="110" t="s">
        <v>2</v>
      </c>
      <c r="B220" s="52" t="s">
        <v>499</v>
      </c>
      <c r="C220" s="28" t="s">
        <v>511</v>
      </c>
      <c r="D220" s="13"/>
      <c r="E220" s="93">
        <v>227397.4</v>
      </c>
      <c r="F220" s="93"/>
      <c r="G220" s="101">
        <f t="shared" si="5"/>
        <v>0</v>
      </c>
      <c r="H220" s="73"/>
    </row>
    <row r="221" spans="1:8" s="6" customFormat="1" ht="23.25" customHeight="1" hidden="1">
      <c r="A221" s="110" t="s">
        <v>2</v>
      </c>
      <c r="B221" s="52" t="s">
        <v>500</v>
      </c>
      <c r="C221" s="28" t="s">
        <v>512</v>
      </c>
      <c r="D221" s="13"/>
      <c r="E221" s="93">
        <v>153400</v>
      </c>
      <c r="F221" s="93"/>
      <c r="G221" s="101">
        <f t="shared" si="5"/>
        <v>0</v>
      </c>
      <c r="H221" s="73"/>
    </row>
    <row r="222" spans="1:8" s="6" customFormat="1" ht="23.25" customHeight="1" hidden="1">
      <c r="A222" s="110" t="s">
        <v>2</v>
      </c>
      <c r="B222" s="52" t="s">
        <v>501</v>
      </c>
      <c r="C222" s="28" t="s">
        <v>516</v>
      </c>
      <c r="D222" s="13"/>
      <c r="E222" s="93">
        <v>92000</v>
      </c>
      <c r="F222" s="93">
        <v>43508.25</v>
      </c>
      <c r="G222" s="101">
        <f t="shared" si="5"/>
        <v>47.291576086956525</v>
      </c>
      <c r="H222" s="73"/>
    </row>
    <row r="223" spans="1:8" s="6" customFormat="1" ht="23.25" customHeight="1" hidden="1">
      <c r="A223" s="110" t="s">
        <v>2</v>
      </c>
      <c r="B223" s="52" t="s">
        <v>502</v>
      </c>
      <c r="C223" s="28" t="s">
        <v>515</v>
      </c>
      <c r="D223" s="13"/>
      <c r="E223" s="93">
        <v>124000</v>
      </c>
      <c r="F223" s="93">
        <v>86586.15</v>
      </c>
      <c r="G223" s="101">
        <f t="shared" si="5"/>
        <v>69.82754032258065</v>
      </c>
      <c r="H223" s="73"/>
    </row>
    <row r="224" spans="1:8" s="6" customFormat="1" ht="23.25" customHeight="1" hidden="1">
      <c r="A224" s="110" t="s">
        <v>2</v>
      </c>
      <c r="B224" s="52" t="s">
        <v>503</v>
      </c>
      <c r="C224" s="28" t="s">
        <v>514</v>
      </c>
      <c r="D224" s="13"/>
      <c r="E224" s="93">
        <v>48000</v>
      </c>
      <c r="F224" s="93">
        <v>37753.5</v>
      </c>
      <c r="G224" s="101">
        <f t="shared" si="5"/>
        <v>78.653125</v>
      </c>
      <c r="H224" s="73"/>
    </row>
    <row r="225" spans="1:8" s="6" customFormat="1" ht="23.25" customHeight="1" hidden="1">
      <c r="A225" s="110" t="s">
        <v>2</v>
      </c>
      <c r="B225" s="52" t="s">
        <v>504</v>
      </c>
      <c r="C225" s="28" t="s">
        <v>513</v>
      </c>
      <c r="D225" s="13"/>
      <c r="E225" s="93">
        <v>33600</v>
      </c>
      <c r="F225" s="93">
        <v>15980.86</v>
      </c>
      <c r="G225" s="101">
        <f t="shared" si="5"/>
        <v>47.562083333333334</v>
      </c>
      <c r="H225" s="73"/>
    </row>
    <row r="226" spans="1:8" ht="23.25" customHeight="1">
      <c r="A226" s="114" t="s">
        <v>2</v>
      </c>
      <c r="B226" s="30" t="s">
        <v>566</v>
      </c>
      <c r="C226" s="21" t="s">
        <v>36</v>
      </c>
      <c r="D226" s="22"/>
      <c r="E226" s="91">
        <f>E228+E230+E275+E336+E333+E303+E329+E325</f>
        <v>388020065.67</v>
      </c>
      <c r="F226" s="91">
        <f>F228+F230+F275+F336+F333+F303+F325</f>
        <v>312890885.59999996</v>
      </c>
      <c r="G226" s="82">
        <f t="shared" si="5"/>
        <v>80.63781058841032</v>
      </c>
      <c r="H226" s="73"/>
    </row>
    <row r="227" spans="1:9" ht="32.25" customHeight="1">
      <c r="A227" s="114" t="s">
        <v>2</v>
      </c>
      <c r="B227" s="30" t="s">
        <v>567</v>
      </c>
      <c r="C227" s="21" t="s">
        <v>79</v>
      </c>
      <c r="D227" s="22"/>
      <c r="E227" s="91">
        <f>E228+E230+E275+E303</f>
        <v>388020065.67</v>
      </c>
      <c r="F227" s="91">
        <f>F228+F230+F275+F303</f>
        <v>313011427.46</v>
      </c>
      <c r="G227" s="82">
        <f t="shared" si="5"/>
        <v>80.6688764715089</v>
      </c>
      <c r="H227" s="73"/>
      <c r="I227" s="2"/>
    </row>
    <row r="228" spans="1:8" ht="29.25" customHeight="1">
      <c r="A228" s="115" t="s">
        <v>2</v>
      </c>
      <c r="B228" s="53" t="s">
        <v>220</v>
      </c>
      <c r="C228" s="21" t="s">
        <v>80</v>
      </c>
      <c r="D228" s="22"/>
      <c r="E228" s="95">
        <f>E229</f>
        <v>3914700</v>
      </c>
      <c r="F228" s="95">
        <f>F229</f>
        <v>2936025</v>
      </c>
      <c r="G228" s="82">
        <f t="shared" si="5"/>
        <v>75</v>
      </c>
      <c r="H228" s="73"/>
    </row>
    <row r="229" spans="1:8" ht="30" customHeight="1">
      <c r="A229" s="108" t="s">
        <v>2</v>
      </c>
      <c r="B229" s="54" t="s">
        <v>258</v>
      </c>
      <c r="C229" s="25" t="s">
        <v>97</v>
      </c>
      <c r="D229" s="26"/>
      <c r="E229" s="96">
        <v>3914700</v>
      </c>
      <c r="F229" s="96">
        <v>2936025</v>
      </c>
      <c r="G229" s="82">
        <f t="shared" si="5"/>
        <v>75</v>
      </c>
      <c r="H229" s="73"/>
    </row>
    <row r="230" spans="1:9" ht="42.75" customHeight="1">
      <c r="A230" s="115" t="s">
        <v>2</v>
      </c>
      <c r="B230" s="23" t="s">
        <v>221</v>
      </c>
      <c r="C230" s="21" t="s">
        <v>81</v>
      </c>
      <c r="D230" s="22" t="s">
        <v>2</v>
      </c>
      <c r="E230" s="95">
        <f>E231+E232+E244+E243+E237+E239+E241+E238+E240+E236+E242</f>
        <v>148624265.67000002</v>
      </c>
      <c r="F230" s="95">
        <f>F231+F232+F244+F243+F237+F239+F241+F238+F240+F236+F242</f>
        <v>104684046.76</v>
      </c>
      <c r="G230" s="82">
        <f t="shared" si="5"/>
        <v>70.43536685485579</v>
      </c>
      <c r="H230" s="73"/>
      <c r="I230" s="2"/>
    </row>
    <row r="231" spans="1:8" ht="37.5" customHeight="1">
      <c r="A231" s="108" t="s">
        <v>2</v>
      </c>
      <c r="B231" s="54" t="s">
        <v>194</v>
      </c>
      <c r="C231" s="25" t="s">
        <v>284</v>
      </c>
      <c r="D231" s="26" t="s">
        <v>157</v>
      </c>
      <c r="E231" s="96">
        <v>8955100</v>
      </c>
      <c r="F231" s="96">
        <v>0</v>
      </c>
      <c r="G231" s="82">
        <f t="shared" si="5"/>
        <v>0</v>
      </c>
      <c r="H231" s="73"/>
    </row>
    <row r="232" spans="1:8" ht="78.75" customHeight="1">
      <c r="A232" s="108" t="s">
        <v>2</v>
      </c>
      <c r="B232" s="54" t="s">
        <v>195</v>
      </c>
      <c r="C232" s="51" t="s">
        <v>142</v>
      </c>
      <c r="D232" s="55" t="s">
        <v>157</v>
      </c>
      <c r="E232" s="96">
        <f>E233+E234+E235</f>
        <v>48199200</v>
      </c>
      <c r="F232" s="96">
        <v>30287969.02</v>
      </c>
      <c r="G232" s="82">
        <f t="shared" si="5"/>
        <v>62.83915297349334</v>
      </c>
      <c r="H232" s="73"/>
    </row>
    <row r="233" spans="1:8" ht="23.25" customHeight="1" hidden="1">
      <c r="A233" s="110" t="s">
        <v>2</v>
      </c>
      <c r="B233" s="52" t="s">
        <v>196</v>
      </c>
      <c r="C233" s="46" t="s">
        <v>190</v>
      </c>
      <c r="D233" s="38" t="s">
        <v>157</v>
      </c>
      <c r="E233" s="97">
        <v>7898800</v>
      </c>
      <c r="F233" s="97"/>
      <c r="G233" s="82">
        <f t="shared" si="5"/>
        <v>0</v>
      </c>
      <c r="H233" s="73"/>
    </row>
    <row r="234" spans="1:8" ht="23.25" customHeight="1" hidden="1">
      <c r="A234" s="110" t="s">
        <v>2</v>
      </c>
      <c r="B234" s="52" t="s">
        <v>197</v>
      </c>
      <c r="C234" s="56" t="s">
        <v>191</v>
      </c>
      <c r="D234" s="57" t="s">
        <v>157</v>
      </c>
      <c r="E234" s="97">
        <v>37992000</v>
      </c>
      <c r="F234" s="97"/>
      <c r="G234" s="82">
        <f t="shared" si="5"/>
        <v>0</v>
      </c>
      <c r="H234" s="73"/>
    </row>
    <row r="235" spans="1:8" ht="23.25" customHeight="1" hidden="1">
      <c r="A235" s="110" t="s">
        <v>2</v>
      </c>
      <c r="B235" s="52" t="s">
        <v>198</v>
      </c>
      <c r="C235" s="46" t="s">
        <v>192</v>
      </c>
      <c r="D235" s="38" t="s">
        <v>157</v>
      </c>
      <c r="E235" s="97">
        <v>2308400</v>
      </c>
      <c r="F235" s="97"/>
      <c r="G235" s="82">
        <f t="shared" si="5"/>
        <v>0</v>
      </c>
      <c r="H235" s="73"/>
    </row>
    <row r="236" spans="1:8" ht="66" customHeight="1">
      <c r="A236" s="108" t="s">
        <v>2</v>
      </c>
      <c r="B236" s="54" t="s">
        <v>547</v>
      </c>
      <c r="C236" s="51" t="s">
        <v>546</v>
      </c>
      <c r="D236" s="38" t="s">
        <v>163</v>
      </c>
      <c r="E236" s="96">
        <v>1253500</v>
      </c>
      <c r="F236" s="96">
        <v>1253500</v>
      </c>
      <c r="G236" s="82">
        <f t="shared" si="5"/>
        <v>100</v>
      </c>
      <c r="H236" s="73"/>
    </row>
    <row r="237" spans="1:8" ht="66" customHeight="1">
      <c r="A237" s="108" t="s">
        <v>2</v>
      </c>
      <c r="B237" s="54" t="s">
        <v>444</v>
      </c>
      <c r="C237" s="51" t="s">
        <v>443</v>
      </c>
      <c r="D237" s="26" t="s">
        <v>157</v>
      </c>
      <c r="E237" s="96">
        <v>341220</v>
      </c>
      <c r="F237" s="96">
        <v>319051.56</v>
      </c>
      <c r="G237" s="82">
        <f t="shared" si="5"/>
        <v>93.50318269738</v>
      </c>
      <c r="H237" s="73"/>
    </row>
    <row r="238" spans="1:8" ht="52.5" customHeight="1">
      <c r="A238" s="108" t="s">
        <v>2</v>
      </c>
      <c r="B238" s="54" t="s">
        <v>334</v>
      </c>
      <c r="C238" s="51" t="s">
        <v>333</v>
      </c>
      <c r="D238" s="26" t="s">
        <v>163</v>
      </c>
      <c r="E238" s="96">
        <v>9658600</v>
      </c>
      <c r="F238" s="96">
        <v>4308725</v>
      </c>
      <c r="G238" s="82">
        <f t="shared" si="5"/>
        <v>44.61024372062204</v>
      </c>
      <c r="H238" s="73"/>
    </row>
    <row r="239" spans="1:8" ht="23.25" customHeight="1" hidden="1">
      <c r="A239" s="108" t="s">
        <v>2</v>
      </c>
      <c r="B239" s="54" t="s">
        <v>320</v>
      </c>
      <c r="C239" s="25" t="s">
        <v>319</v>
      </c>
      <c r="D239" s="26" t="s">
        <v>226</v>
      </c>
      <c r="E239" s="96"/>
      <c r="F239" s="96"/>
      <c r="G239" s="82" t="e">
        <f t="shared" si="5"/>
        <v>#DIV/0!</v>
      </c>
      <c r="H239" s="73"/>
    </row>
    <row r="240" spans="1:8" ht="23.25" customHeight="1" hidden="1">
      <c r="A240" s="108" t="s">
        <v>2</v>
      </c>
      <c r="B240" s="62" t="s">
        <v>471</v>
      </c>
      <c r="C240" s="61" t="s">
        <v>470</v>
      </c>
      <c r="D240" s="26" t="s">
        <v>157</v>
      </c>
      <c r="E240" s="96"/>
      <c r="F240" s="96"/>
      <c r="G240" s="82" t="e">
        <f t="shared" si="5"/>
        <v>#DIV/0!</v>
      </c>
      <c r="H240" s="73"/>
    </row>
    <row r="241" spans="1:8" ht="33" customHeight="1">
      <c r="A241" s="108" t="s">
        <v>2</v>
      </c>
      <c r="B241" s="54" t="s">
        <v>472</v>
      </c>
      <c r="C241" s="25" t="s">
        <v>473</v>
      </c>
      <c r="D241" s="26" t="s">
        <v>155</v>
      </c>
      <c r="E241" s="96">
        <v>650040</v>
      </c>
      <c r="F241" s="96">
        <v>650040</v>
      </c>
      <c r="G241" s="82">
        <f t="shared" si="5"/>
        <v>100</v>
      </c>
      <c r="H241" s="73"/>
    </row>
    <row r="242" spans="1:8" ht="66" customHeight="1">
      <c r="A242" s="108"/>
      <c r="B242" s="54" t="s">
        <v>570</v>
      </c>
      <c r="C242" s="33" t="s">
        <v>571</v>
      </c>
      <c r="D242" s="26"/>
      <c r="E242" s="96">
        <v>55000</v>
      </c>
      <c r="F242" s="96">
        <v>55000</v>
      </c>
      <c r="G242" s="82">
        <f t="shared" si="5"/>
        <v>100</v>
      </c>
      <c r="H242" s="73"/>
    </row>
    <row r="243" spans="1:8" ht="33" customHeight="1">
      <c r="A243" s="108" t="s">
        <v>2</v>
      </c>
      <c r="B243" s="54" t="s">
        <v>230</v>
      </c>
      <c r="C243" s="51" t="s">
        <v>492</v>
      </c>
      <c r="D243" s="55" t="s">
        <v>157</v>
      </c>
      <c r="E243" s="96">
        <v>11325700</v>
      </c>
      <c r="F243" s="96">
        <v>11325698.31</v>
      </c>
      <c r="G243" s="82">
        <f t="shared" si="5"/>
        <v>99.99998507818502</v>
      </c>
      <c r="H243" s="76">
        <f>F243-E243</f>
        <v>-1.6899999994784594</v>
      </c>
    </row>
    <row r="244" spans="1:8" s="7" customFormat="1" ht="15.75" customHeight="1">
      <c r="A244" s="108" t="s">
        <v>2</v>
      </c>
      <c r="B244" s="54" t="s">
        <v>199</v>
      </c>
      <c r="C244" s="25" t="s">
        <v>109</v>
      </c>
      <c r="D244" s="26" t="s">
        <v>2</v>
      </c>
      <c r="E244" s="96">
        <v>68185905.67</v>
      </c>
      <c r="F244" s="96">
        <v>56484062.87</v>
      </c>
      <c r="G244" s="82">
        <f t="shared" si="5"/>
        <v>82.83832606604432</v>
      </c>
      <c r="H244" s="77"/>
    </row>
    <row r="245" spans="1:8" s="7" customFormat="1" ht="24" customHeight="1" hidden="1">
      <c r="A245" s="110" t="s">
        <v>2</v>
      </c>
      <c r="B245" s="52" t="s">
        <v>200</v>
      </c>
      <c r="C245" s="46" t="s">
        <v>162</v>
      </c>
      <c r="D245" s="38" t="s">
        <v>163</v>
      </c>
      <c r="E245" s="97"/>
      <c r="F245" s="97"/>
      <c r="G245" s="82" t="e">
        <f t="shared" si="5"/>
        <v>#DIV/0!</v>
      </c>
      <c r="H245" s="77"/>
    </row>
    <row r="246" spans="1:8" s="7" customFormat="1" ht="15.75" customHeight="1" hidden="1">
      <c r="A246" s="110" t="s">
        <v>2</v>
      </c>
      <c r="B246" s="52" t="s">
        <v>335</v>
      </c>
      <c r="C246" s="46" t="s">
        <v>336</v>
      </c>
      <c r="D246" s="38" t="s">
        <v>157</v>
      </c>
      <c r="E246" s="97">
        <v>100000</v>
      </c>
      <c r="F246" s="97">
        <v>100000</v>
      </c>
      <c r="G246" s="82">
        <f t="shared" si="5"/>
        <v>100</v>
      </c>
      <c r="H246" s="77"/>
    </row>
    <row r="247" spans="1:8" s="7" customFormat="1" ht="15.75" customHeight="1" hidden="1">
      <c r="A247" s="110" t="s">
        <v>2</v>
      </c>
      <c r="B247" s="52" t="s">
        <v>201</v>
      </c>
      <c r="C247" s="46" t="s">
        <v>189</v>
      </c>
      <c r="D247" s="38" t="s">
        <v>157</v>
      </c>
      <c r="E247" s="97">
        <f>1003900+31900</f>
        <v>1035800</v>
      </c>
      <c r="F247" s="97">
        <v>258950</v>
      </c>
      <c r="G247" s="82">
        <f t="shared" si="5"/>
        <v>25</v>
      </c>
      <c r="H247" s="77"/>
    </row>
    <row r="248" spans="1:8" s="7" customFormat="1" ht="15.75" customHeight="1" hidden="1">
      <c r="A248" s="110" t="s">
        <v>2</v>
      </c>
      <c r="B248" s="52" t="s">
        <v>202</v>
      </c>
      <c r="C248" s="46" t="s">
        <v>188</v>
      </c>
      <c r="D248" s="38" t="s">
        <v>157</v>
      </c>
      <c r="E248" s="97">
        <v>12400400</v>
      </c>
      <c r="F248" s="97">
        <v>2999542.32</v>
      </c>
      <c r="G248" s="82">
        <f t="shared" si="5"/>
        <v>24.189077126544305</v>
      </c>
      <c r="H248" s="77"/>
    </row>
    <row r="249" spans="1:8" s="7" customFormat="1" ht="15.75" customHeight="1" hidden="1">
      <c r="A249" s="110" t="s">
        <v>2</v>
      </c>
      <c r="B249" s="52" t="s">
        <v>203</v>
      </c>
      <c r="C249" s="46" t="s">
        <v>164</v>
      </c>
      <c r="D249" s="38" t="s">
        <v>163</v>
      </c>
      <c r="E249" s="97">
        <v>1517587.75</v>
      </c>
      <c r="F249" s="97">
        <v>1517586.75</v>
      </c>
      <c r="G249" s="82">
        <f t="shared" si="5"/>
        <v>99.99993410595202</v>
      </c>
      <c r="H249" s="77"/>
    </row>
    <row r="250" spans="1:8" s="7" customFormat="1" ht="15.75" customHeight="1" hidden="1">
      <c r="A250" s="110" t="s">
        <v>2</v>
      </c>
      <c r="B250" s="52" t="s">
        <v>231</v>
      </c>
      <c r="C250" s="46" t="s">
        <v>232</v>
      </c>
      <c r="D250" s="38" t="s">
        <v>163</v>
      </c>
      <c r="E250" s="97"/>
      <c r="F250" s="97"/>
      <c r="G250" s="82" t="e">
        <f t="shared" si="5"/>
        <v>#DIV/0!</v>
      </c>
      <c r="H250" s="77"/>
    </row>
    <row r="251" spans="1:8" s="7" customFormat="1" ht="15.75" customHeight="1" hidden="1">
      <c r="A251" s="110" t="s">
        <v>2</v>
      </c>
      <c r="B251" s="52" t="s">
        <v>204</v>
      </c>
      <c r="C251" s="46" t="s">
        <v>165</v>
      </c>
      <c r="D251" s="38" t="s">
        <v>163</v>
      </c>
      <c r="E251" s="97">
        <v>4954300</v>
      </c>
      <c r="F251" s="97">
        <v>1486290</v>
      </c>
      <c r="G251" s="82">
        <f t="shared" si="5"/>
        <v>30</v>
      </c>
      <c r="H251" s="77"/>
    </row>
    <row r="252" spans="1:8" s="7" customFormat="1" ht="15.75" customHeight="1" hidden="1">
      <c r="A252" s="110" t="s">
        <v>2</v>
      </c>
      <c r="B252" s="52" t="s">
        <v>233</v>
      </c>
      <c r="C252" s="46" t="s">
        <v>234</v>
      </c>
      <c r="D252" s="38" t="s">
        <v>163</v>
      </c>
      <c r="E252" s="97">
        <v>1361800</v>
      </c>
      <c r="F252" s="97"/>
      <c r="G252" s="82">
        <f t="shared" si="5"/>
        <v>0</v>
      </c>
      <c r="H252" s="77"/>
    </row>
    <row r="253" spans="1:8" s="7" customFormat="1" ht="15.75" customHeight="1" hidden="1">
      <c r="A253" s="110" t="s">
        <v>2</v>
      </c>
      <c r="B253" s="52" t="s">
        <v>193</v>
      </c>
      <c r="C253" s="46" t="s">
        <v>222</v>
      </c>
      <c r="D253" s="38" t="s">
        <v>163</v>
      </c>
      <c r="E253" s="97"/>
      <c r="F253" s="97"/>
      <c r="G253" s="82" t="e">
        <f t="shared" si="5"/>
        <v>#DIV/0!</v>
      </c>
      <c r="H253" s="77"/>
    </row>
    <row r="254" spans="1:8" s="7" customFormat="1" ht="15.75" customHeight="1" hidden="1">
      <c r="A254" s="110" t="s">
        <v>2</v>
      </c>
      <c r="B254" s="52" t="s">
        <v>205</v>
      </c>
      <c r="C254" s="46" t="s">
        <v>166</v>
      </c>
      <c r="D254" s="38" t="s">
        <v>163</v>
      </c>
      <c r="E254" s="97">
        <v>157700</v>
      </c>
      <c r="F254" s="97">
        <v>157700</v>
      </c>
      <c r="G254" s="82">
        <f t="shared" si="5"/>
        <v>100</v>
      </c>
      <c r="H254" s="77"/>
    </row>
    <row r="255" spans="1:8" s="7" customFormat="1" ht="15.75" customHeight="1" hidden="1">
      <c r="A255" s="110" t="s">
        <v>2</v>
      </c>
      <c r="B255" s="52" t="s">
        <v>227</v>
      </c>
      <c r="C255" s="46" t="s">
        <v>228</v>
      </c>
      <c r="D255" s="38" t="s">
        <v>163</v>
      </c>
      <c r="E255" s="97">
        <v>7225160.4</v>
      </c>
      <c r="F255" s="97">
        <v>4335096.24</v>
      </c>
      <c r="G255" s="82">
        <f t="shared" si="5"/>
        <v>60</v>
      </c>
      <c r="H255" s="77"/>
    </row>
    <row r="256" spans="1:8" s="7" customFormat="1" ht="15.75" customHeight="1" hidden="1">
      <c r="A256" s="110" t="s">
        <v>2</v>
      </c>
      <c r="B256" s="52" t="s">
        <v>295</v>
      </c>
      <c r="C256" s="46" t="s">
        <v>296</v>
      </c>
      <c r="D256" s="38" t="s">
        <v>163</v>
      </c>
      <c r="E256" s="97"/>
      <c r="F256" s="97"/>
      <c r="G256" s="82" t="e">
        <f t="shared" si="5"/>
        <v>#DIV/0!</v>
      </c>
      <c r="H256" s="77"/>
    </row>
    <row r="257" spans="1:8" s="7" customFormat="1" ht="15.75" customHeight="1" hidden="1">
      <c r="A257" s="110" t="s">
        <v>2</v>
      </c>
      <c r="B257" s="52" t="s">
        <v>227</v>
      </c>
      <c r="C257" s="46" t="s">
        <v>228</v>
      </c>
      <c r="D257" s="38" t="s">
        <v>226</v>
      </c>
      <c r="E257" s="97">
        <v>4344539.6</v>
      </c>
      <c r="F257" s="97">
        <v>2606723.76</v>
      </c>
      <c r="G257" s="82">
        <f t="shared" si="5"/>
        <v>60</v>
      </c>
      <c r="H257" s="77"/>
    </row>
    <row r="258" spans="1:8" s="7" customFormat="1" ht="15.75" customHeight="1" hidden="1">
      <c r="A258" s="110" t="s">
        <v>2</v>
      </c>
      <c r="B258" s="52" t="s">
        <v>224</v>
      </c>
      <c r="C258" s="46" t="s">
        <v>225</v>
      </c>
      <c r="D258" s="38" t="s">
        <v>226</v>
      </c>
      <c r="E258" s="97">
        <v>28174400</v>
      </c>
      <c r="F258" s="97">
        <v>8452320</v>
      </c>
      <c r="G258" s="82">
        <f t="shared" si="5"/>
        <v>30</v>
      </c>
      <c r="H258" s="77"/>
    </row>
    <row r="259" spans="1:8" s="7" customFormat="1" ht="15.75" customHeight="1" hidden="1">
      <c r="A259" s="110" t="s">
        <v>2</v>
      </c>
      <c r="B259" s="52" t="s">
        <v>203</v>
      </c>
      <c r="C259" s="46" t="s">
        <v>164</v>
      </c>
      <c r="D259" s="38" t="s">
        <v>226</v>
      </c>
      <c r="E259" s="97">
        <v>159312.25</v>
      </c>
      <c r="F259" s="97">
        <v>159313.25</v>
      </c>
      <c r="G259" s="82">
        <f t="shared" si="5"/>
        <v>100.00062769812115</v>
      </c>
      <c r="H259" s="77"/>
    </row>
    <row r="260" spans="1:8" s="7" customFormat="1" ht="15.75" customHeight="1" hidden="1">
      <c r="A260" s="110" t="s">
        <v>2</v>
      </c>
      <c r="B260" s="52" t="s">
        <v>482</v>
      </c>
      <c r="C260" s="63" t="s">
        <v>483</v>
      </c>
      <c r="D260" s="38" t="s">
        <v>163</v>
      </c>
      <c r="E260" s="97"/>
      <c r="F260" s="97"/>
      <c r="G260" s="82" t="e">
        <f>F260/E260*100</f>
        <v>#DIV/0!</v>
      </c>
      <c r="H260" s="77"/>
    </row>
    <row r="261" spans="1:8" s="7" customFormat="1" ht="15.75" customHeight="1" hidden="1">
      <c r="A261" s="110" t="s">
        <v>2</v>
      </c>
      <c r="B261" s="52" t="s">
        <v>486</v>
      </c>
      <c r="C261" s="63" t="s">
        <v>487</v>
      </c>
      <c r="D261" s="38" t="s">
        <v>163</v>
      </c>
      <c r="E261" s="97"/>
      <c r="F261" s="97"/>
      <c r="G261" s="82" t="e">
        <f>F261/E261*100</f>
        <v>#DIV/0!</v>
      </c>
      <c r="H261" s="77"/>
    </row>
    <row r="262" spans="1:8" s="7" customFormat="1" ht="15.75" customHeight="1" hidden="1">
      <c r="A262" s="110" t="s">
        <v>2</v>
      </c>
      <c r="B262" s="52" t="s">
        <v>486</v>
      </c>
      <c r="C262" s="63" t="s">
        <v>490</v>
      </c>
      <c r="D262" s="38" t="s">
        <v>226</v>
      </c>
      <c r="E262" s="97"/>
      <c r="F262" s="97"/>
      <c r="G262" s="82" t="e">
        <f>F262/E262*100</f>
        <v>#DIV/0!</v>
      </c>
      <c r="H262" s="77"/>
    </row>
    <row r="263" spans="1:8" s="7" customFormat="1" ht="27" customHeight="1" hidden="1">
      <c r="A263" s="110" t="s">
        <v>2</v>
      </c>
      <c r="B263" s="52" t="s">
        <v>534</v>
      </c>
      <c r="C263" s="28" t="s">
        <v>525</v>
      </c>
      <c r="D263" s="38" t="s">
        <v>157</v>
      </c>
      <c r="E263" s="93">
        <v>230534.47</v>
      </c>
      <c r="F263" s="97"/>
      <c r="G263" s="82">
        <f t="shared" si="5"/>
        <v>0</v>
      </c>
      <c r="H263" s="77"/>
    </row>
    <row r="264" spans="1:8" s="7" customFormat="1" ht="30.75" customHeight="1" hidden="1">
      <c r="A264" s="110" t="s">
        <v>2</v>
      </c>
      <c r="B264" s="52" t="s">
        <v>535</v>
      </c>
      <c r="C264" s="28" t="s">
        <v>524</v>
      </c>
      <c r="D264" s="38" t="s">
        <v>157</v>
      </c>
      <c r="E264" s="93">
        <v>861758.77</v>
      </c>
      <c r="F264" s="93"/>
      <c r="G264" s="82">
        <f t="shared" si="5"/>
        <v>0</v>
      </c>
      <c r="H264" s="77"/>
    </row>
    <row r="265" spans="1:8" s="7" customFormat="1" ht="28.5" customHeight="1" hidden="1">
      <c r="A265" s="110" t="s">
        <v>2</v>
      </c>
      <c r="B265" s="52" t="s">
        <v>536</v>
      </c>
      <c r="C265" s="28" t="s">
        <v>523</v>
      </c>
      <c r="D265" s="38" t="s">
        <v>157</v>
      </c>
      <c r="E265" s="93">
        <v>228271.46</v>
      </c>
      <c r="F265" s="93"/>
      <c r="G265" s="82">
        <f t="shared" si="5"/>
        <v>0</v>
      </c>
      <c r="H265" s="77"/>
    </row>
    <row r="266" spans="1:8" s="7" customFormat="1" ht="30.75" customHeight="1" hidden="1">
      <c r="A266" s="110" t="s">
        <v>2</v>
      </c>
      <c r="B266" s="52" t="s">
        <v>537</v>
      </c>
      <c r="C266" s="28" t="s">
        <v>522</v>
      </c>
      <c r="D266" s="38" t="s">
        <v>157</v>
      </c>
      <c r="E266" s="93">
        <v>226764.34</v>
      </c>
      <c r="F266" s="93"/>
      <c r="G266" s="82">
        <f t="shared" si="5"/>
        <v>0</v>
      </c>
      <c r="H266" s="77"/>
    </row>
    <row r="267" spans="1:8" s="7" customFormat="1" ht="30" customHeight="1" hidden="1">
      <c r="A267" s="110" t="s">
        <v>2</v>
      </c>
      <c r="B267" s="52" t="s">
        <v>538</v>
      </c>
      <c r="C267" s="28" t="s">
        <v>526</v>
      </c>
      <c r="D267" s="38" t="s">
        <v>157</v>
      </c>
      <c r="E267" s="93">
        <v>234899.33</v>
      </c>
      <c r="F267" s="93"/>
      <c r="G267" s="82">
        <f t="shared" si="5"/>
        <v>0</v>
      </c>
      <c r="H267" s="77"/>
    </row>
    <row r="268" spans="1:8" s="7" customFormat="1" ht="30" customHeight="1" hidden="1">
      <c r="A268" s="110" t="s">
        <v>2</v>
      </c>
      <c r="B268" s="52" t="s">
        <v>539</v>
      </c>
      <c r="C268" s="28" t="s">
        <v>527</v>
      </c>
      <c r="D268" s="38" t="s">
        <v>157</v>
      </c>
      <c r="E268" s="93">
        <v>195726.49</v>
      </c>
      <c r="F268" s="93"/>
      <c r="G268" s="82">
        <f t="shared" si="5"/>
        <v>0</v>
      </c>
      <c r="H268" s="77"/>
    </row>
    <row r="269" spans="1:8" s="7" customFormat="1" ht="30" customHeight="1" hidden="1">
      <c r="A269" s="110" t="s">
        <v>2</v>
      </c>
      <c r="B269" s="52" t="s">
        <v>540</v>
      </c>
      <c r="C269" s="28" t="s">
        <v>528</v>
      </c>
      <c r="D269" s="38" t="s">
        <v>157</v>
      </c>
      <c r="E269" s="93">
        <v>788597.39</v>
      </c>
      <c r="F269" s="93"/>
      <c r="G269" s="82">
        <f t="shared" si="5"/>
        <v>0</v>
      </c>
      <c r="H269" s="77"/>
    </row>
    <row r="270" spans="1:8" s="7" customFormat="1" ht="30" customHeight="1" hidden="1">
      <c r="A270" s="110" t="s">
        <v>2</v>
      </c>
      <c r="B270" s="52" t="s">
        <v>541</v>
      </c>
      <c r="C270" s="28" t="s">
        <v>529</v>
      </c>
      <c r="D270" s="38" t="s">
        <v>157</v>
      </c>
      <c r="E270" s="93">
        <v>764183.31</v>
      </c>
      <c r="F270" s="93"/>
      <c r="G270" s="82">
        <f t="shared" si="5"/>
        <v>0</v>
      </c>
      <c r="H270" s="77"/>
    </row>
    <row r="271" spans="1:8" s="7" customFormat="1" ht="30" customHeight="1" hidden="1">
      <c r="A271" s="110" t="s">
        <v>2</v>
      </c>
      <c r="B271" s="52" t="s">
        <v>542</v>
      </c>
      <c r="C271" s="28" t="s">
        <v>530</v>
      </c>
      <c r="D271" s="38" t="s">
        <v>157</v>
      </c>
      <c r="E271" s="93">
        <v>440769.63</v>
      </c>
      <c r="F271" s="93"/>
      <c r="G271" s="82">
        <f t="shared" si="5"/>
        <v>0</v>
      </c>
      <c r="H271" s="77"/>
    </row>
    <row r="272" spans="1:8" s="7" customFormat="1" ht="30" customHeight="1" hidden="1">
      <c r="A272" s="110" t="s">
        <v>2</v>
      </c>
      <c r="B272" s="52" t="s">
        <v>543</v>
      </c>
      <c r="C272" s="28" t="s">
        <v>531</v>
      </c>
      <c r="D272" s="38" t="s">
        <v>157</v>
      </c>
      <c r="E272" s="93">
        <v>549937.35</v>
      </c>
      <c r="F272" s="93"/>
      <c r="G272" s="82">
        <f t="shared" si="5"/>
        <v>0</v>
      </c>
      <c r="H272" s="77"/>
    </row>
    <row r="273" spans="1:8" s="7" customFormat="1" ht="30" customHeight="1" hidden="1">
      <c r="A273" s="110" t="s">
        <v>2</v>
      </c>
      <c r="B273" s="52" t="s">
        <v>544</v>
      </c>
      <c r="C273" s="28" t="s">
        <v>532</v>
      </c>
      <c r="D273" s="38" t="s">
        <v>157</v>
      </c>
      <c r="E273" s="93">
        <v>232651.16</v>
      </c>
      <c r="F273" s="97"/>
      <c r="G273" s="82">
        <f t="shared" si="5"/>
        <v>0</v>
      </c>
      <c r="H273" s="77"/>
    </row>
    <row r="274" spans="1:8" s="7" customFormat="1" ht="30" customHeight="1" hidden="1">
      <c r="A274" s="110" t="s">
        <v>2</v>
      </c>
      <c r="B274" s="52" t="s">
        <v>545</v>
      </c>
      <c r="C274" s="28" t="s">
        <v>533</v>
      </c>
      <c r="D274" s="38" t="s">
        <v>157</v>
      </c>
      <c r="E274" s="93">
        <v>267160.2</v>
      </c>
      <c r="F274" s="97"/>
      <c r="G274" s="82">
        <f t="shared" si="5"/>
        <v>0</v>
      </c>
      <c r="H274" s="77"/>
    </row>
    <row r="275" spans="1:8" ht="33" customHeight="1">
      <c r="A275" s="115" t="s">
        <v>2</v>
      </c>
      <c r="B275" s="58" t="s">
        <v>206</v>
      </c>
      <c r="C275" s="21" t="s">
        <v>82</v>
      </c>
      <c r="D275" s="22"/>
      <c r="E275" s="95">
        <f>SUM(E276:E294)</f>
        <v>233524800</v>
      </c>
      <c r="F275" s="95">
        <f>SUM(F276:F294)</f>
        <v>203435055.7</v>
      </c>
      <c r="G275" s="82">
        <f t="shared" si="5"/>
        <v>87.11496838879638</v>
      </c>
      <c r="H275" s="73"/>
    </row>
    <row r="276" spans="1:8" ht="63.75" customHeight="1">
      <c r="A276" s="108" t="s">
        <v>130</v>
      </c>
      <c r="B276" s="54" t="s">
        <v>219</v>
      </c>
      <c r="C276" s="25" t="s">
        <v>131</v>
      </c>
      <c r="D276" s="26" t="s">
        <v>163</v>
      </c>
      <c r="E276" s="96">
        <v>3219300</v>
      </c>
      <c r="F276" s="96">
        <v>1836340</v>
      </c>
      <c r="G276" s="82">
        <f t="shared" si="5"/>
        <v>57.04159289286491</v>
      </c>
      <c r="H276" s="73"/>
    </row>
    <row r="277" spans="1:8" ht="48" customHeight="1" hidden="1">
      <c r="A277" s="108" t="s">
        <v>2</v>
      </c>
      <c r="B277" s="54" t="s">
        <v>401</v>
      </c>
      <c r="C277" s="25" t="s">
        <v>406</v>
      </c>
      <c r="D277" s="26" t="s">
        <v>157</v>
      </c>
      <c r="E277" s="96"/>
      <c r="F277" s="96"/>
      <c r="G277" s="82" t="e">
        <f>F277/E277*100</f>
        <v>#DIV/0!</v>
      </c>
      <c r="H277" s="73"/>
    </row>
    <row r="278" spans="1:8" ht="55.5" customHeight="1" hidden="1">
      <c r="A278" s="108" t="s">
        <v>2</v>
      </c>
      <c r="B278" s="54" t="s">
        <v>401</v>
      </c>
      <c r="C278" s="25" t="s">
        <v>407</v>
      </c>
      <c r="D278" s="26" t="s">
        <v>157</v>
      </c>
      <c r="E278" s="96"/>
      <c r="F278" s="96"/>
      <c r="G278" s="82" t="e">
        <f>F278/E278*100</f>
        <v>#DIV/0!</v>
      </c>
      <c r="H278" s="73"/>
    </row>
    <row r="279" spans="1:8" ht="55.5" customHeight="1" hidden="1">
      <c r="A279" s="108" t="s">
        <v>2</v>
      </c>
      <c r="B279" s="54" t="s">
        <v>401</v>
      </c>
      <c r="C279" s="25" t="s">
        <v>408</v>
      </c>
      <c r="D279" s="26" t="s">
        <v>157</v>
      </c>
      <c r="E279" s="96"/>
      <c r="F279" s="96"/>
      <c r="G279" s="82" t="e">
        <f t="shared" si="5"/>
        <v>#DIV/0!</v>
      </c>
      <c r="H279" s="73"/>
    </row>
    <row r="280" spans="1:8" ht="55.5" customHeight="1" hidden="1">
      <c r="A280" s="108" t="s">
        <v>2</v>
      </c>
      <c r="B280" s="54" t="s">
        <v>401</v>
      </c>
      <c r="C280" s="25" t="s">
        <v>437</v>
      </c>
      <c r="D280" s="26" t="s">
        <v>157</v>
      </c>
      <c r="E280" s="96"/>
      <c r="F280" s="96"/>
      <c r="G280" s="82" t="e">
        <f>F280/E280*100</f>
        <v>#DIV/0!</v>
      </c>
      <c r="H280" s="73"/>
    </row>
    <row r="281" spans="1:8" ht="50.25" customHeight="1">
      <c r="A281" s="108" t="s">
        <v>130</v>
      </c>
      <c r="B281" s="54" t="s">
        <v>207</v>
      </c>
      <c r="C281" s="25" t="s">
        <v>110</v>
      </c>
      <c r="D281" s="26" t="s">
        <v>157</v>
      </c>
      <c r="E281" s="96">
        <v>3100</v>
      </c>
      <c r="F281" s="96">
        <v>0</v>
      </c>
      <c r="G281" s="82">
        <f t="shared" si="5"/>
        <v>0</v>
      </c>
      <c r="H281" s="73"/>
    </row>
    <row r="282" spans="1:8" ht="52.5" customHeight="1">
      <c r="A282" s="108" t="s">
        <v>2</v>
      </c>
      <c r="B282" s="54" t="s">
        <v>338</v>
      </c>
      <c r="C282" s="25" t="s">
        <v>337</v>
      </c>
      <c r="D282" s="26" t="s">
        <v>163</v>
      </c>
      <c r="E282" s="96">
        <v>10276800</v>
      </c>
      <c r="F282" s="96">
        <v>7744556</v>
      </c>
      <c r="G282" s="82">
        <f t="shared" si="5"/>
        <v>75.3596061030671</v>
      </c>
      <c r="H282" s="73"/>
    </row>
    <row r="283" spans="1:8" ht="18.75" customHeight="1" hidden="1">
      <c r="A283" s="108" t="s">
        <v>2</v>
      </c>
      <c r="B283" s="54" t="s">
        <v>262</v>
      </c>
      <c r="C283" s="25" t="s">
        <v>263</v>
      </c>
      <c r="D283" s="26" t="s">
        <v>157</v>
      </c>
      <c r="E283" s="96"/>
      <c r="F283" s="96"/>
      <c r="G283" s="82" t="e">
        <f t="shared" si="5"/>
        <v>#DIV/0!</v>
      </c>
      <c r="H283" s="73"/>
    </row>
    <row r="284" spans="1:8" ht="34.5" customHeight="1">
      <c r="A284" s="108" t="s">
        <v>2</v>
      </c>
      <c r="B284" s="54" t="s">
        <v>208</v>
      </c>
      <c r="C284" s="25" t="s">
        <v>98</v>
      </c>
      <c r="D284" s="26" t="s">
        <v>157</v>
      </c>
      <c r="E284" s="96">
        <v>816800</v>
      </c>
      <c r="F284" s="96">
        <v>457734.54</v>
      </c>
      <c r="G284" s="82">
        <f t="shared" si="5"/>
        <v>56.039977962781585</v>
      </c>
      <c r="H284" s="73"/>
    </row>
    <row r="285" spans="1:8" ht="34.5" customHeight="1" hidden="1">
      <c r="A285" s="108" t="s">
        <v>2</v>
      </c>
      <c r="B285" s="54" t="s">
        <v>208</v>
      </c>
      <c r="C285" s="25" t="s">
        <v>98</v>
      </c>
      <c r="D285" s="26" t="s">
        <v>157</v>
      </c>
      <c r="E285" s="96"/>
      <c r="F285" s="96"/>
      <c r="G285" s="82" t="e">
        <f t="shared" si="5"/>
        <v>#DIV/0!</v>
      </c>
      <c r="H285" s="73"/>
    </row>
    <row r="286" spans="1:8" ht="24" customHeight="1" hidden="1">
      <c r="A286" s="108"/>
      <c r="B286" s="54"/>
      <c r="C286" s="25"/>
      <c r="D286" s="26"/>
      <c r="E286" s="96"/>
      <c r="F286" s="96"/>
      <c r="G286" s="82" t="e">
        <f t="shared" si="5"/>
        <v>#DIV/0!</v>
      </c>
      <c r="H286" s="73"/>
    </row>
    <row r="287" spans="1:8" ht="24" customHeight="1" hidden="1">
      <c r="A287" s="108" t="s">
        <v>2</v>
      </c>
      <c r="B287" s="54" t="s">
        <v>83</v>
      </c>
      <c r="C287" s="25" t="s">
        <v>111</v>
      </c>
      <c r="D287" s="26"/>
      <c r="E287" s="96"/>
      <c r="F287" s="96"/>
      <c r="G287" s="82" t="e">
        <f t="shared" si="5"/>
        <v>#DIV/0!</v>
      </c>
      <c r="H287" s="73"/>
    </row>
    <row r="288" spans="1:8" ht="24" customHeight="1" hidden="1">
      <c r="A288" s="108"/>
      <c r="B288" s="54"/>
      <c r="C288" s="25"/>
      <c r="D288" s="26"/>
      <c r="E288" s="96"/>
      <c r="F288" s="96"/>
      <c r="G288" s="82" t="e">
        <f t="shared" si="5"/>
        <v>#DIV/0!</v>
      </c>
      <c r="H288" s="73"/>
    </row>
    <row r="289" spans="1:8" ht="24" customHeight="1">
      <c r="A289" s="108"/>
      <c r="B289" s="54" t="s">
        <v>575</v>
      </c>
      <c r="C289" s="25"/>
      <c r="D289" s="26"/>
      <c r="E289" s="96">
        <v>502600</v>
      </c>
      <c r="F289" s="96"/>
      <c r="G289" s="82">
        <f t="shared" si="5"/>
        <v>0</v>
      </c>
      <c r="H289" s="73"/>
    </row>
    <row r="290" spans="1:8" ht="24" customHeight="1" hidden="1">
      <c r="A290" s="108" t="s">
        <v>2</v>
      </c>
      <c r="B290" s="54" t="s">
        <v>88</v>
      </c>
      <c r="C290" s="25" t="s">
        <v>99</v>
      </c>
      <c r="D290" s="26"/>
      <c r="E290" s="96">
        <v>0</v>
      </c>
      <c r="F290" s="96">
        <v>0</v>
      </c>
      <c r="G290" s="82" t="e">
        <f t="shared" si="5"/>
        <v>#DIV/0!</v>
      </c>
      <c r="H290" s="73"/>
    </row>
    <row r="291" spans="1:8" ht="24" customHeight="1" hidden="1">
      <c r="A291" s="108" t="s">
        <v>2</v>
      </c>
      <c r="B291" s="59" t="s">
        <v>84</v>
      </c>
      <c r="C291" s="25" t="s">
        <v>112</v>
      </c>
      <c r="D291" s="26"/>
      <c r="E291" s="96"/>
      <c r="F291" s="96"/>
      <c r="G291" s="82" t="e">
        <f t="shared" si="5"/>
        <v>#DIV/0!</v>
      </c>
      <c r="H291" s="73"/>
    </row>
    <row r="292" spans="1:8" ht="24" customHeight="1" hidden="1">
      <c r="A292" s="108"/>
      <c r="B292" s="59"/>
      <c r="C292" s="33"/>
      <c r="D292" s="26"/>
      <c r="E292" s="96"/>
      <c r="F292" s="96"/>
      <c r="G292" s="82" t="e">
        <f t="shared" si="5"/>
        <v>#DIV/0!</v>
      </c>
      <c r="H292" s="73"/>
    </row>
    <row r="293" spans="1:8" ht="24" customHeight="1" hidden="1">
      <c r="A293" s="108"/>
      <c r="B293" s="54"/>
      <c r="C293" s="25"/>
      <c r="D293" s="26"/>
      <c r="E293" s="96"/>
      <c r="F293" s="96"/>
      <c r="G293" s="82" t="e">
        <f t="shared" si="5"/>
        <v>#DIV/0!</v>
      </c>
      <c r="H293" s="73"/>
    </row>
    <row r="294" spans="1:8" ht="24" customHeight="1">
      <c r="A294" s="108" t="s">
        <v>2</v>
      </c>
      <c r="B294" s="54" t="s">
        <v>209</v>
      </c>
      <c r="C294" s="25" t="s">
        <v>100</v>
      </c>
      <c r="D294" s="26" t="s">
        <v>2</v>
      </c>
      <c r="E294" s="96">
        <v>218706200</v>
      </c>
      <c r="F294" s="96">
        <v>193396425.16</v>
      </c>
      <c r="G294" s="82">
        <f t="shared" si="5"/>
        <v>88.42750007087133</v>
      </c>
      <c r="H294" s="73"/>
    </row>
    <row r="295" spans="1:8" ht="14.25" customHeight="1" hidden="1">
      <c r="A295" s="110" t="s">
        <v>2</v>
      </c>
      <c r="B295" s="52" t="s">
        <v>210</v>
      </c>
      <c r="C295" s="46" t="s">
        <v>167</v>
      </c>
      <c r="D295" s="38" t="s">
        <v>157</v>
      </c>
      <c r="E295" s="97">
        <v>371200</v>
      </c>
      <c r="F295" s="97">
        <v>92800</v>
      </c>
      <c r="G295" s="82">
        <f t="shared" si="5"/>
        <v>25</v>
      </c>
      <c r="H295" s="73"/>
    </row>
    <row r="296" spans="1:8" ht="14.25" customHeight="1" hidden="1">
      <c r="A296" s="110" t="s">
        <v>2</v>
      </c>
      <c r="B296" s="52" t="s">
        <v>211</v>
      </c>
      <c r="C296" s="46" t="s">
        <v>168</v>
      </c>
      <c r="D296" s="38" t="s">
        <v>157</v>
      </c>
      <c r="E296" s="97">
        <v>18070100</v>
      </c>
      <c r="F296" s="97">
        <v>2941426.35</v>
      </c>
      <c r="G296" s="82">
        <f t="shared" si="5"/>
        <v>16.2778642619576</v>
      </c>
      <c r="H296" s="73"/>
    </row>
    <row r="297" spans="1:8" ht="14.25" customHeight="1" hidden="1">
      <c r="A297" s="110" t="s">
        <v>2</v>
      </c>
      <c r="B297" s="52" t="s">
        <v>212</v>
      </c>
      <c r="C297" s="46" t="s">
        <v>169</v>
      </c>
      <c r="D297" s="38" t="s">
        <v>157</v>
      </c>
      <c r="E297" s="97">
        <v>159800</v>
      </c>
      <c r="F297" s="97">
        <v>79900</v>
      </c>
      <c r="G297" s="82">
        <f t="shared" si="5"/>
        <v>50</v>
      </c>
      <c r="H297" s="73"/>
    </row>
    <row r="298" spans="1:8" ht="14.25" customHeight="1" hidden="1">
      <c r="A298" s="110" t="s">
        <v>2</v>
      </c>
      <c r="B298" s="52" t="s">
        <v>213</v>
      </c>
      <c r="C298" s="46" t="s">
        <v>170</v>
      </c>
      <c r="D298" s="38" t="s">
        <v>157</v>
      </c>
      <c r="E298" s="97"/>
      <c r="F298" s="97"/>
      <c r="G298" s="82" t="e">
        <f t="shared" si="5"/>
        <v>#DIV/0!</v>
      </c>
      <c r="H298" s="73"/>
    </row>
    <row r="299" spans="1:8" ht="14.25" customHeight="1" hidden="1">
      <c r="A299" s="110" t="s">
        <v>2</v>
      </c>
      <c r="B299" s="52" t="s">
        <v>214</v>
      </c>
      <c r="C299" s="46" t="s">
        <v>171</v>
      </c>
      <c r="D299" s="38" t="s">
        <v>157</v>
      </c>
      <c r="E299" s="97"/>
      <c r="F299" s="97"/>
      <c r="G299" s="82" t="e">
        <f t="shared" si="5"/>
        <v>#DIV/0!</v>
      </c>
      <c r="H299" s="73"/>
    </row>
    <row r="300" spans="1:8" ht="14.25" customHeight="1" hidden="1">
      <c r="A300" s="110" t="s">
        <v>2</v>
      </c>
      <c r="B300" s="52" t="s">
        <v>215</v>
      </c>
      <c r="C300" s="46" t="s">
        <v>172</v>
      </c>
      <c r="D300" s="38" t="s">
        <v>163</v>
      </c>
      <c r="E300" s="97">
        <v>127627900</v>
      </c>
      <c r="F300" s="97">
        <v>37877004</v>
      </c>
      <c r="G300" s="82">
        <f t="shared" si="5"/>
        <v>29.677683327861697</v>
      </c>
      <c r="H300" s="73"/>
    </row>
    <row r="301" spans="1:8" ht="14.25" customHeight="1" hidden="1">
      <c r="A301" s="110" t="s">
        <v>2</v>
      </c>
      <c r="B301" s="52" t="s">
        <v>216</v>
      </c>
      <c r="C301" s="46" t="s">
        <v>173</v>
      </c>
      <c r="D301" s="38" t="s">
        <v>163</v>
      </c>
      <c r="E301" s="97">
        <v>68212800</v>
      </c>
      <c r="F301" s="97">
        <v>21156124</v>
      </c>
      <c r="G301" s="82">
        <f t="shared" si="5"/>
        <v>31.01488870124082</v>
      </c>
      <c r="H301" s="73"/>
    </row>
    <row r="302" spans="1:8" ht="17.25" customHeight="1" hidden="1">
      <c r="A302" s="110" t="s">
        <v>2</v>
      </c>
      <c r="B302" s="52" t="s">
        <v>217</v>
      </c>
      <c r="C302" s="46" t="s">
        <v>174</v>
      </c>
      <c r="D302" s="38" t="s">
        <v>163</v>
      </c>
      <c r="E302" s="97">
        <v>1062000</v>
      </c>
      <c r="F302" s="97">
        <v>258000</v>
      </c>
      <c r="G302" s="82">
        <f t="shared" si="5"/>
        <v>24.293785310734464</v>
      </c>
      <c r="H302" s="73"/>
    </row>
    <row r="303" spans="1:8" s="8" customFormat="1" ht="20.25" customHeight="1">
      <c r="A303" s="115" t="s">
        <v>2</v>
      </c>
      <c r="B303" s="58" t="s">
        <v>297</v>
      </c>
      <c r="C303" s="21" t="s">
        <v>85</v>
      </c>
      <c r="D303" s="22"/>
      <c r="E303" s="95">
        <f>E304+E305+E307+E306</f>
        <v>1956300</v>
      </c>
      <c r="F303" s="95">
        <f>F304+F305+F307+F306</f>
        <v>1956300</v>
      </c>
      <c r="G303" s="82">
        <f>F303/E303*100</f>
        <v>100</v>
      </c>
      <c r="H303" s="78"/>
    </row>
    <row r="304" spans="1:8" s="8" customFormat="1" ht="33" customHeight="1">
      <c r="A304" s="108" t="s">
        <v>2</v>
      </c>
      <c r="B304" s="54" t="s">
        <v>550</v>
      </c>
      <c r="C304" s="25" t="s">
        <v>548</v>
      </c>
      <c r="D304" s="26" t="s">
        <v>226</v>
      </c>
      <c r="E304" s="86">
        <v>1000000</v>
      </c>
      <c r="F304" s="86">
        <v>1000000</v>
      </c>
      <c r="G304" s="82">
        <f>F304/E304*100</f>
        <v>100</v>
      </c>
      <c r="H304" s="78"/>
    </row>
    <row r="305" spans="1:8" s="8" customFormat="1" ht="34.5" customHeight="1" hidden="1">
      <c r="A305" s="108" t="s">
        <v>2</v>
      </c>
      <c r="B305" s="54" t="s">
        <v>342</v>
      </c>
      <c r="C305" s="25" t="s">
        <v>341</v>
      </c>
      <c r="D305" s="26" t="s">
        <v>157</v>
      </c>
      <c r="E305" s="86">
        <v>0</v>
      </c>
      <c r="F305" s="86">
        <v>0</v>
      </c>
      <c r="G305" s="82">
        <v>0</v>
      </c>
      <c r="H305" s="78"/>
    </row>
    <row r="306" spans="1:8" ht="14.25" customHeight="1" hidden="1">
      <c r="A306" s="108" t="s">
        <v>2</v>
      </c>
      <c r="B306" s="25" t="s">
        <v>264</v>
      </c>
      <c r="C306" s="25" t="s">
        <v>265</v>
      </c>
      <c r="D306" s="26" t="s">
        <v>157</v>
      </c>
      <c r="E306" s="96">
        <v>0</v>
      </c>
      <c r="F306" s="96">
        <v>0</v>
      </c>
      <c r="G306" s="82">
        <v>0</v>
      </c>
      <c r="H306" s="73"/>
    </row>
    <row r="307" spans="1:8" ht="80.25" customHeight="1">
      <c r="A307" s="108" t="s">
        <v>2</v>
      </c>
      <c r="B307" s="54" t="s">
        <v>409</v>
      </c>
      <c r="C307" s="25" t="s">
        <v>310</v>
      </c>
      <c r="D307" s="26"/>
      <c r="E307" s="96">
        <v>956300</v>
      </c>
      <c r="F307" s="96">
        <v>956300</v>
      </c>
      <c r="G307" s="82">
        <f>F307/E307*100</f>
        <v>100</v>
      </c>
      <c r="H307" s="73"/>
    </row>
    <row r="308" spans="1:8" ht="14.25" customHeight="1" hidden="1">
      <c r="A308" s="110" t="s">
        <v>2</v>
      </c>
      <c r="B308" s="48" t="s">
        <v>410</v>
      </c>
      <c r="C308" s="28" t="s">
        <v>422</v>
      </c>
      <c r="D308" s="26" t="s">
        <v>157</v>
      </c>
      <c r="E308" s="93"/>
      <c r="F308" s="96"/>
      <c r="G308" s="82" t="e">
        <f aca="true" t="shared" si="6" ref="G308:G335">F308/E308*100</f>
        <v>#DIV/0!</v>
      </c>
      <c r="H308" s="73"/>
    </row>
    <row r="309" spans="1:8" ht="14.25" customHeight="1" hidden="1">
      <c r="A309" s="110" t="s">
        <v>2</v>
      </c>
      <c r="B309" s="48" t="s">
        <v>411</v>
      </c>
      <c r="C309" s="28" t="s">
        <v>423</v>
      </c>
      <c r="D309" s="26" t="s">
        <v>157</v>
      </c>
      <c r="E309" s="93"/>
      <c r="F309" s="96"/>
      <c r="G309" s="82" t="e">
        <f t="shared" si="6"/>
        <v>#DIV/0!</v>
      </c>
      <c r="H309" s="73"/>
    </row>
    <row r="310" spans="1:8" ht="14.25" customHeight="1" hidden="1">
      <c r="A310" s="110" t="s">
        <v>2</v>
      </c>
      <c r="B310" s="48" t="s">
        <v>412</v>
      </c>
      <c r="C310" s="28" t="s">
        <v>424</v>
      </c>
      <c r="D310" s="26" t="s">
        <v>157</v>
      </c>
      <c r="E310" s="93"/>
      <c r="F310" s="96"/>
      <c r="G310" s="82" t="e">
        <f t="shared" si="6"/>
        <v>#DIV/0!</v>
      </c>
      <c r="H310" s="73"/>
    </row>
    <row r="311" spans="1:8" ht="14.25" customHeight="1" hidden="1">
      <c r="A311" s="110" t="s">
        <v>2</v>
      </c>
      <c r="B311" s="48" t="s">
        <v>413</v>
      </c>
      <c r="C311" s="28" t="s">
        <v>425</v>
      </c>
      <c r="D311" s="26" t="s">
        <v>157</v>
      </c>
      <c r="E311" s="93"/>
      <c r="F311" s="96"/>
      <c r="G311" s="82" t="e">
        <f t="shared" si="6"/>
        <v>#DIV/0!</v>
      </c>
      <c r="H311" s="73"/>
    </row>
    <row r="312" spans="1:8" ht="14.25" customHeight="1" hidden="1">
      <c r="A312" s="110" t="s">
        <v>2</v>
      </c>
      <c r="B312" s="48" t="s">
        <v>414</v>
      </c>
      <c r="C312" s="28" t="s">
        <v>426</v>
      </c>
      <c r="D312" s="26" t="s">
        <v>157</v>
      </c>
      <c r="E312" s="93"/>
      <c r="F312" s="96"/>
      <c r="G312" s="82" t="e">
        <f t="shared" si="6"/>
        <v>#DIV/0!</v>
      </c>
      <c r="H312" s="73"/>
    </row>
    <row r="313" spans="1:8" ht="14.25" customHeight="1" hidden="1">
      <c r="A313" s="110" t="s">
        <v>2</v>
      </c>
      <c r="B313" s="48" t="s">
        <v>415</v>
      </c>
      <c r="C313" s="28" t="s">
        <v>427</v>
      </c>
      <c r="D313" s="26" t="s">
        <v>157</v>
      </c>
      <c r="E313" s="93"/>
      <c r="F313" s="96"/>
      <c r="G313" s="82" t="e">
        <f t="shared" si="6"/>
        <v>#DIV/0!</v>
      </c>
      <c r="H313" s="73"/>
    </row>
    <row r="314" spans="1:8" s="6" customFormat="1" ht="14.25" customHeight="1" hidden="1">
      <c r="A314" s="110" t="s">
        <v>2</v>
      </c>
      <c r="B314" s="48" t="s">
        <v>416</v>
      </c>
      <c r="C314" s="28" t="s">
        <v>428</v>
      </c>
      <c r="D314" s="26" t="s">
        <v>157</v>
      </c>
      <c r="E314" s="93"/>
      <c r="F314" s="97"/>
      <c r="G314" s="82" t="e">
        <f t="shared" si="6"/>
        <v>#DIV/0!</v>
      </c>
      <c r="H314" s="73"/>
    </row>
    <row r="315" spans="1:8" s="6" customFormat="1" ht="14.25" customHeight="1" hidden="1">
      <c r="A315" s="110" t="s">
        <v>2</v>
      </c>
      <c r="B315" s="48" t="s">
        <v>417</v>
      </c>
      <c r="C315" s="28" t="s">
        <v>429</v>
      </c>
      <c r="D315" s="26" t="s">
        <v>157</v>
      </c>
      <c r="E315" s="93"/>
      <c r="F315" s="97"/>
      <c r="G315" s="82" t="e">
        <f t="shared" si="6"/>
        <v>#DIV/0!</v>
      </c>
      <c r="H315" s="73"/>
    </row>
    <row r="316" spans="1:8" s="6" customFormat="1" ht="14.25" customHeight="1" hidden="1">
      <c r="A316" s="110" t="s">
        <v>2</v>
      </c>
      <c r="B316" s="48" t="s">
        <v>418</v>
      </c>
      <c r="C316" s="28" t="s">
        <v>430</v>
      </c>
      <c r="D316" s="26" t="s">
        <v>157</v>
      </c>
      <c r="E316" s="93"/>
      <c r="F316" s="97"/>
      <c r="G316" s="82" t="e">
        <f t="shared" si="6"/>
        <v>#DIV/0!</v>
      </c>
      <c r="H316" s="73"/>
    </row>
    <row r="317" spans="1:8" s="6" customFormat="1" ht="14.25" customHeight="1" hidden="1">
      <c r="A317" s="110" t="s">
        <v>2</v>
      </c>
      <c r="B317" s="48" t="s">
        <v>419</v>
      </c>
      <c r="C317" s="28" t="s">
        <v>431</v>
      </c>
      <c r="D317" s="26" t="s">
        <v>157</v>
      </c>
      <c r="E317" s="93"/>
      <c r="F317" s="97"/>
      <c r="G317" s="82" t="e">
        <f t="shared" si="6"/>
        <v>#DIV/0!</v>
      </c>
      <c r="H317" s="73"/>
    </row>
    <row r="318" spans="1:8" s="6" customFormat="1" ht="14.25" customHeight="1" hidden="1">
      <c r="A318" s="110" t="s">
        <v>2</v>
      </c>
      <c r="B318" s="48" t="s">
        <v>420</v>
      </c>
      <c r="C318" s="28" t="s">
        <v>432</v>
      </c>
      <c r="D318" s="26" t="s">
        <v>157</v>
      </c>
      <c r="E318" s="93"/>
      <c r="F318" s="97"/>
      <c r="G318" s="82" t="e">
        <f t="shared" si="6"/>
        <v>#DIV/0!</v>
      </c>
      <c r="H318" s="73"/>
    </row>
    <row r="319" spans="1:8" s="6" customFormat="1" ht="14.25" customHeight="1" hidden="1">
      <c r="A319" s="110" t="s">
        <v>2</v>
      </c>
      <c r="B319" s="48" t="s">
        <v>421</v>
      </c>
      <c r="C319" s="28" t="s">
        <v>433</v>
      </c>
      <c r="D319" s="26" t="s">
        <v>157</v>
      </c>
      <c r="E319" s="93"/>
      <c r="F319" s="97"/>
      <c r="G319" s="82" t="e">
        <f t="shared" si="6"/>
        <v>#DIV/0!</v>
      </c>
      <c r="H319" s="73"/>
    </row>
    <row r="320" spans="1:8" s="6" customFormat="1" ht="14.25" customHeight="1" hidden="1">
      <c r="A320" s="110" t="s">
        <v>2</v>
      </c>
      <c r="B320" s="52" t="s">
        <v>239</v>
      </c>
      <c r="C320" s="28" t="s">
        <v>310</v>
      </c>
      <c r="D320" s="26" t="s">
        <v>157</v>
      </c>
      <c r="E320" s="93"/>
      <c r="F320" s="97"/>
      <c r="G320" s="82" t="e">
        <f t="shared" si="6"/>
        <v>#DIV/0!</v>
      </c>
      <c r="H320" s="73"/>
    </row>
    <row r="321" spans="1:8" s="6" customFormat="1" ht="14.25" customHeight="1" hidden="1">
      <c r="A321" s="110" t="s">
        <v>2</v>
      </c>
      <c r="B321" s="52" t="s">
        <v>239</v>
      </c>
      <c r="C321" s="28" t="s">
        <v>310</v>
      </c>
      <c r="D321" s="26" t="s">
        <v>163</v>
      </c>
      <c r="E321" s="93"/>
      <c r="F321" s="97"/>
      <c r="G321" s="82" t="e">
        <f t="shared" si="6"/>
        <v>#DIV/0!</v>
      </c>
      <c r="H321" s="73"/>
    </row>
    <row r="322" spans="1:8" ht="14.25" customHeight="1" hidden="1">
      <c r="A322" s="110" t="s">
        <v>2</v>
      </c>
      <c r="B322" s="52" t="s">
        <v>239</v>
      </c>
      <c r="C322" s="28" t="s">
        <v>310</v>
      </c>
      <c r="D322" s="26" t="s">
        <v>226</v>
      </c>
      <c r="E322" s="96"/>
      <c r="F322" s="96"/>
      <c r="G322" s="82" t="e">
        <f t="shared" si="6"/>
        <v>#DIV/0!</v>
      </c>
      <c r="H322" s="73"/>
    </row>
    <row r="323" spans="1:8" ht="14.25" customHeight="1" hidden="1">
      <c r="A323" s="110" t="s">
        <v>2</v>
      </c>
      <c r="B323" s="52" t="s">
        <v>480</v>
      </c>
      <c r="C323" s="28" t="s">
        <v>481</v>
      </c>
      <c r="D323" s="26" t="s">
        <v>163</v>
      </c>
      <c r="E323" s="96"/>
      <c r="F323" s="96"/>
      <c r="G323" s="82" t="e">
        <f t="shared" si="6"/>
        <v>#DIV/0!</v>
      </c>
      <c r="H323" s="73"/>
    </row>
    <row r="324" spans="1:8" ht="14.25" customHeight="1" hidden="1">
      <c r="A324" s="110" t="s">
        <v>2</v>
      </c>
      <c r="B324" s="52" t="s">
        <v>475</v>
      </c>
      <c r="C324" s="28" t="s">
        <v>474</v>
      </c>
      <c r="D324" s="26" t="s">
        <v>157</v>
      </c>
      <c r="E324" s="96"/>
      <c r="F324" s="96"/>
      <c r="G324" s="82" t="e">
        <f t="shared" si="6"/>
        <v>#DIV/0!</v>
      </c>
      <c r="H324" s="73"/>
    </row>
    <row r="325" spans="1:8" ht="14.25" customHeight="1">
      <c r="A325" s="115" t="s">
        <v>2</v>
      </c>
      <c r="B325" s="58" t="s">
        <v>139</v>
      </c>
      <c r="C325" s="21" t="s">
        <v>140</v>
      </c>
      <c r="D325" s="22"/>
      <c r="E325" s="95">
        <f>E326</f>
        <v>0</v>
      </c>
      <c r="F325" s="95">
        <f>F326</f>
        <v>-5655</v>
      </c>
      <c r="G325" s="82">
        <v>0</v>
      </c>
      <c r="H325" s="73"/>
    </row>
    <row r="326" spans="1:8" ht="37.5" customHeight="1">
      <c r="A326" s="108" t="s">
        <v>2</v>
      </c>
      <c r="B326" s="54" t="s">
        <v>478</v>
      </c>
      <c r="C326" s="25" t="s">
        <v>479</v>
      </c>
      <c r="D326" s="26" t="s">
        <v>226</v>
      </c>
      <c r="E326" s="96"/>
      <c r="F326" s="96">
        <v>-5655</v>
      </c>
      <c r="G326" s="82">
        <v>0</v>
      </c>
      <c r="H326" s="73"/>
    </row>
    <row r="327" spans="1:8" ht="14.25" customHeight="1" hidden="1">
      <c r="A327" s="108" t="s">
        <v>2</v>
      </c>
      <c r="B327" s="54" t="s">
        <v>240</v>
      </c>
      <c r="C327" s="25" t="s">
        <v>141</v>
      </c>
      <c r="D327" s="26" t="s">
        <v>157</v>
      </c>
      <c r="E327" s="96">
        <v>0</v>
      </c>
      <c r="F327" s="96">
        <v>0</v>
      </c>
      <c r="G327" s="82" t="e">
        <f t="shared" si="6"/>
        <v>#DIV/0!</v>
      </c>
      <c r="H327" s="73"/>
    </row>
    <row r="328" spans="1:8" ht="14.25" customHeight="1" hidden="1">
      <c r="A328" s="108" t="s">
        <v>2</v>
      </c>
      <c r="B328" s="54" t="s">
        <v>240</v>
      </c>
      <c r="C328" s="25" t="s">
        <v>141</v>
      </c>
      <c r="D328" s="26" t="s">
        <v>226</v>
      </c>
      <c r="E328" s="96"/>
      <c r="F328" s="96"/>
      <c r="G328" s="82" t="e">
        <f t="shared" si="6"/>
        <v>#DIV/0!</v>
      </c>
      <c r="H328" s="73"/>
    </row>
    <row r="329" spans="1:8" ht="14.25" customHeight="1" hidden="1">
      <c r="A329" s="115" t="s">
        <v>2</v>
      </c>
      <c r="B329" s="58" t="s">
        <v>136</v>
      </c>
      <c r="C329" s="21" t="s">
        <v>137</v>
      </c>
      <c r="D329" s="22"/>
      <c r="E329" s="95">
        <f>E331+E330</f>
        <v>0</v>
      </c>
      <c r="F329" s="95">
        <f>F331+F330</f>
        <v>0</v>
      </c>
      <c r="G329" s="82" t="e">
        <f t="shared" si="6"/>
        <v>#DIV/0!</v>
      </c>
      <c r="H329" s="73"/>
    </row>
    <row r="330" spans="1:8" ht="14.25" customHeight="1" hidden="1">
      <c r="A330" s="108" t="s">
        <v>2</v>
      </c>
      <c r="B330" s="54" t="s">
        <v>400</v>
      </c>
      <c r="C330" s="25" t="s">
        <v>402</v>
      </c>
      <c r="D330" s="26" t="s">
        <v>157</v>
      </c>
      <c r="E330" s="96"/>
      <c r="F330" s="96"/>
      <c r="G330" s="82" t="e">
        <f t="shared" si="6"/>
        <v>#DIV/0!</v>
      </c>
      <c r="H330" s="73"/>
    </row>
    <row r="331" spans="1:8" ht="14.25" customHeight="1" hidden="1">
      <c r="A331" s="108" t="s">
        <v>2</v>
      </c>
      <c r="B331" s="54" t="s">
        <v>241</v>
      </c>
      <c r="C331" s="25" t="s">
        <v>135</v>
      </c>
      <c r="D331" s="26" t="s">
        <v>157</v>
      </c>
      <c r="E331" s="96">
        <v>0</v>
      </c>
      <c r="F331" s="96">
        <v>0</v>
      </c>
      <c r="G331" s="82" t="e">
        <f t="shared" si="6"/>
        <v>#DIV/0!</v>
      </c>
      <c r="H331" s="73"/>
    </row>
    <row r="332" spans="1:8" ht="14.25" customHeight="1" hidden="1">
      <c r="A332" s="122" t="s">
        <v>2</v>
      </c>
      <c r="B332" s="103" t="s">
        <v>552</v>
      </c>
      <c r="C332" s="104" t="s">
        <v>551</v>
      </c>
      <c r="D332" s="105" t="s">
        <v>161</v>
      </c>
      <c r="E332" s="106">
        <f>E334+E333</f>
        <v>0</v>
      </c>
      <c r="F332" s="106">
        <v>0</v>
      </c>
      <c r="G332" s="82" t="e">
        <f t="shared" si="6"/>
        <v>#DIV/0!</v>
      </c>
      <c r="H332" s="73"/>
    </row>
    <row r="333" spans="1:8" ht="14.25" customHeight="1" hidden="1">
      <c r="A333" s="115" t="s">
        <v>2</v>
      </c>
      <c r="B333" s="58" t="s">
        <v>55</v>
      </c>
      <c r="C333" s="21" t="s">
        <v>86</v>
      </c>
      <c r="D333" s="22"/>
      <c r="E333" s="95">
        <f>E334+E335</f>
        <v>0</v>
      </c>
      <c r="F333" s="95">
        <f>F334+F335</f>
        <v>0</v>
      </c>
      <c r="G333" s="82" t="e">
        <f t="shared" si="6"/>
        <v>#DIV/0!</v>
      </c>
      <c r="H333" s="73"/>
    </row>
    <row r="334" spans="1:8" ht="14.25" customHeight="1" hidden="1">
      <c r="A334" s="108" t="s">
        <v>2</v>
      </c>
      <c r="B334" s="54" t="s">
        <v>223</v>
      </c>
      <c r="C334" s="25" t="s">
        <v>113</v>
      </c>
      <c r="D334" s="26" t="s">
        <v>163</v>
      </c>
      <c r="E334" s="96"/>
      <c r="F334" s="96"/>
      <c r="G334" s="82" t="e">
        <f t="shared" si="6"/>
        <v>#DIV/0!</v>
      </c>
      <c r="H334" s="73"/>
    </row>
    <row r="335" spans="1:8" ht="24.75" customHeight="1" hidden="1">
      <c r="A335" s="108" t="s">
        <v>2</v>
      </c>
      <c r="B335" s="54" t="s">
        <v>138</v>
      </c>
      <c r="C335" s="25" t="s">
        <v>114</v>
      </c>
      <c r="D335" s="26" t="s">
        <v>161</v>
      </c>
      <c r="E335" s="96">
        <v>0</v>
      </c>
      <c r="F335" s="96">
        <v>0</v>
      </c>
      <c r="G335" s="82" t="e">
        <f t="shared" si="6"/>
        <v>#DIV/0!</v>
      </c>
      <c r="H335" s="73"/>
    </row>
    <row r="336" spans="1:8" ht="18" customHeight="1">
      <c r="A336" s="115" t="s">
        <v>2</v>
      </c>
      <c r="B336" s="58" t="s">
        <v>56</v>
      </c>
      <c r="C336" s="21" t="s">
        <v>87</v>
      </c>
      <c r="D336" s="22"/>
      <c r="E336" s="95">
        <f>E338+E337</f>
        <v>0</v>
      </c>
      <c r="F336" s="95">
        <f>F338+F337</f>
        <v>-114886.86</v>
      </c>
      <c r="G336" s="82">
        <v>0</v>
      </c>
      <c r="H336" s="73"/>
    </row>
    <row r="337" spans="1:8" ht="47.25" customHeight="1">
      <c r="A337" s="108" t="s">
        <v>2</v>
      </c>
      <c r="B337" s="54" t="s">
        <v>218</v>
      </c>
      <c r="C337" s="25" t="s">
        <v>491</v>
      </c>
      <c r="D337" s="26"/>
      <c r="E337" s="96">
        <v>0</v>
      </c>
      <c r="F337" s="96">
        <v>-114886.86</v>
      </c>
      <c r="G337" s="82">
        <v>0</v>
      </c>
      <c r="H337" s="73"/>
    </row>
    <row r="338" spans="1:8" ht="29.25" customHeight="1" hidden="1">
      <c r="A338" s="108" t="s">
        <v>2</v>
      </c>
      <c r="B338" s="54" t="s">
        <v>218</v>
      </c>
      <c r="C338" s="25" t="s">
        <v>115</v>
      </c>
      <c r="D338" s="26" t="s">
        <v>226</v>
      </c>
      <c r="E338" s="96"/>
      <c r="F338" s="96"/>
      <c r="G338" s="82" t="e">
        <f>F338/E338*100</f>
        <v>#DIV/0!</v>
      </c>
      <c r="H338" s="73"/>
    </row>
    <row r="339" spans="1:8" ht="26.25" customHeight="1">
      <c r="A339" s="127" t="s">
        <v>37</v>
      </c>
      <c r="B339" s="127"/>
      <c r="C339" s="127"/>
      <c r="D339" s="41"/>
      <c r="E339" s="95">
        <f>E226+E14</f>
        <v>767809458.37</v>
      </c>
      <c r="F339" s="95">
        <f>F226+F14+F332</f>
        <v>574525878.33</v>
      </c>
      <c r="G339" s="82">
        <f>F339/E339*100</f>
        <v>74.82662163991492</v>
      </c>
      <c r="H339" s="79"/>
    </row>
    <row r="341" spans="5:7" ht="15">
      <c r="E341" s="98"/>
      <c r="F341" s="98"/>
      <c r="G341" s="98"/>
    </row>
  </sheetData>
  <sheetProtection/>
  <mergeCells count="15">
    <mergeCell ref="B9:G9"/>
    <mergeCell ref="D4:G4"/>
    <mergeCell ref="D5:G5"/>
    <mergeCell ref="D6:G6"/>
    <mergeCell ref="D7:G7"/>
    <mergeCell ref="B1:H1"/>
    <mergeCell ref="B2:H2"/>
    <mergeCell ref="D3:G3"/>
    <mergeCell ref="A13:B13"/>
    <mergeCell ref="H11:H12"/>
    <mergeCell ref="A339:C339"/>
    <mergeCell ref="A11:B12"/>
    <mergeCell ref="C11:C12"/>
    <mergeCell ref="E11:G11"/>
    <mergeCell ref="D11:D12"/>
  </mergeCell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Оператор</dc:creator>
  <cp:keywords/>
  <dc:description/>
  <cp:lastModifiedBy>Пользователь</cp:lastModifiedBy>
  <cp:lastPrinted>2023-10-18T12:57:25Z</cp:lastPrinted>
  <dcterms:created xsi:type="dcterms:W3CDTF">2008-03-24T09:39:44Z</dcterms:created>
  <dcterms:modified xsi:type="dcterms:W3CDTF">2023-10-18T12:57:28Z</dcterms:modified>
  <cp:category/>
  <cp:version/>
  <cp:contentType/>
  <cp:contentStatus/>
</cp:coreProperties>
</file>