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ОБАС " sheetId="1" r:id="rId1"/>
  </sheets>
  <definedNames>
    <definedName name="_xlnm.Print_Titles" localSheetId="0">'ОБАС '!$14:$15</definedName>
    <definedName name="_xlnm.Print_Area" localSheetId="0">'ОБАС '!$B$1:$AR$170</definedName>
  </definedNames>
  <calcPr fullCalcOnLoad="1"/>
</workbook>
</file>

<file path=xl/sharedStrings.xml><?xml version="1.0" encoding="utf-8"?>
<sst xmlns="http://schemas.openxmlformats.org/spreadsheetml/2006/main" count="398" uniqueCount="188">
  <si>
    <t>Единица  измерения</t>
  </si>
  <si>
    <t>-</t>
  </si>
  <si>
    <t>единиц</t>
  </si>
  <si>
    <t>человек</t>
  </si>
  <si>
    <t>процент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</si>
  <si>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</si>
  <si>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</si>
  <si>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</si>
  <si>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</si>
  <si>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</si>
  <si>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единиц </t>
  </si>
  <si>
    <t>рублей</t>
  </si>
  <si>
    <t>Администратор муниципальной программы Осташковского городского округа - Отдел культуры администрации Осташковсковского городского округа</t>
  </si>
  <si>
    <t>Цель 1                                                                                                                                             "Создание условий для повышения качества и разнообразия услуг, предоставляемых в сфере культуры , удовлетворения потребностей в развитии и реализации культурного и духовного потенциала каждой личности"</t>
  </si>
  <si>
    <t>Дополнительный аналитический код</t>
  </si>
  <si>
    <t>Коды бюджетной классификации</t>
  </si>
  <si>
    <t>Подпрограмма 1                                                                                                                         "Сохранение и развитие культурного потенциала Осташковского городского округа"</t>
  </si>
  <si>
    <t>Г</t>
  </si>
  <si>
    <t>Д</t>
  </si>
  <si>
    <t>Б</t>
  </si>
  <si>
    <t>S</t>
  </si>
  <si>
    <t>В</t>
  </si>
  <si>
    <t>в том числе:</t>
  </si>
  <si>
    <t>Показатель 1 " Площадь отремонтированной кровли"</t>
  </si>
  <si>
    <t>Реализация программы по поддержке местных инициатив за счет субсидий местного бюджета, поступлений от юридических лиц и вкладов граждан</t>
  </si>
  <si>
    <t>H</t>
  </si>
  <si>
    <t>кв.м</t>
  </si>
  <si>
    <t>Реализация программы по поддержке местных инициатив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</si>
  <si>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 xml:space="preserve">Реализация программы по поддержке местных инициатив за счет субсидий из областного бюджета  </t>
  </si>
  <si>
    <t>L</t>
  </si>
  <si>
    <t>80/5</t>
  </si>
  <si>
    <t>А</t>
  </si>
  <si>
    <t>80/7</t>
  </si>
  <si>
    <t>80/8</t>
  </si>
  <si>
    <t>80/9</t>
  </si>
  <si>
    <t>80/10</t>
  </si>
  <si>
    <t>«Культура Осташковский городской округ» на 2022 - 2027 годы</t>
  </si>
  <si>
    <t>Характеристика муниципальной  программы Осташковского городского округа Тверской области</t>
  </si>
  <si>
    <t>Приложение №1                                                                                                                   к муниципальной программе Осташковского городского округа Тверской области                                                                                                          "Культура Осташковского городского округа" на 2022-2027 г.г."</t>
  </si>
  <si>
    <t>Программа</t>
  </si>
  <si>
    <t>Подпрограмма</t>
  </si>
  <si>
    <t>Цель программы</t>
  </si>
  <si>
    <t>Задача подпрограммы</t>
  </si>
  <si>
    <t>Мероприятие (административное мероприятие) подпрограммы</t>
  </si>
  <si>
    <t>Номер показателя</t>
  </si>
  <si>
    <t>да/нет</t>
  </si>
  <si>
    <t>да</t>
  </si>
  <si>
    <t>Показатель 2 мероприятия 1 задачи 1 подпрограммы 1                                                                                                                            "Количество проведенных  библиотеками массовых мероприятий (культурно-просветительские, методические и др.)"</t>
  </si>
  <si>
    <t>Показатель  3 мероприятия 1 задачи 1 подпрограммы 1                                                                                                                                 "Количество библиографических записей в сводном электронном каталоге МУК "Осташковская централизованная библиотечная система""</t>
  </si>
  <si>
    <t>Показатель 4 мероприятия 1 задачи 1 подпрограммы 1                                                                                                                                           "Число муниципальных библиотек подключенных к сети интернет"</t>
  </si>
  <si>
    <t>Мероприятие 2 задачи 1 подпрограммы 1                                                                                                             "Расходы на поддержку отрасли культуры(в части комплектования книжных фондов муниципальных общедоступных библиотек Тверской области)"</t>
  </si>
  <si>
    <t xml:space="preserve">Показатель  1 мероприятия 2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</si>
  <si>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>Мероприятие 3 задачи 1 подпрограммы 1                                                                                                                                       " Расходы на поддержку отрасли культуры(проведение мероприятий по  подключению библиотек Тверской области  к информационно-телекоммуникационной сети Интернет и развитие библиотечного дела с учётом задачи расширения информационных технологий и оцифровки)"</t>
  </si>
  <si>
    <t xml:space="preserve">Показатель 1 мероприятия 3 задачи 1 подпрограммы 1                                                                                                                           "Количество наименований приобретенного оборудования" </t>
  </si>
  <si>
    <t xml:space="preserve">Мероприятие 4 задачи 1 подпрограммы 1                                                                                                                              "Обеспечение деятельности МКУК "Художественная галерея" </t>
  </si>
  <si>
    <t>Показатель 1 мероприятия 4 задачи 1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</si>
  <si>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4 задачи 1 подпрограммы 1                                                                                                                                 "Количество выставочных проектов МКУК "Художественная галерея"</t>
  </si>
  <si>
    <t>Показатель 1 мероприятия 5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</si>
  <si>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6 задачи 1 подпрограммы 1 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</si>
  <si>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>Задача 2 подпрограммы 1                                                                                                                                          "Развитие культурно - досуговой сферы Осташковского городского округа"</t>
  </si>
  <si>
    <t>Показатель 1 задачи 2 подпрограммы 1                                                                                                                                  "Количество коллективов,  занимающихся в муниципальных культурно-досуговых учреждениях творческой деятельностью на непрофессиональной основе"</t>
  </si>
  <si>
    <t xml:space="preserve">Показатель 2 задачи 2 подпрограммы 1                                                                                                                                    "Число лиц, занимающихся в муниципальных культурно-досуговых учреждениях творческой деятельностью на непрофессиональной основе"                </t>
  </si>
  <si>
    <t>Мероприятие 1 задачи 2 подпрограммы 1                                                                                                                             "Предоставление субсидии автономным учреждениям на оказание муниципальной услуги культурно - досугового обслуживания населения Осташковского городского округа</t>
  </si>
  <si>
    <t>Показатель 1  мероприятия 1 задачи 2 подпрограммы 1                                                                                                                                     "Количество проводимых культурно - массовых мероприятий на базе МАУ "РДК"</t>
  </si>
  <si>
    <t>Показатель 2 мероприятия 1 задачи 2 подпрограммы 1                                                                                                                                        "Количество выездных (нестационарных) культурно - досуговых мероприятий проводимых МАУ "РДК"</t>
  </si>
  <si>
    <t xml:space="preserve">Показатель 3 мероприятия 1 задачи 2 подпрограммы 1                                                                                                                                         "Средняя заполняемость зрительного зала МАУ "РДК" </t>
  </si>
  <si>
    <t>Мероприятие 2 задачи 2 подпрограммы 1                                                                                                                         "Организация и проведение международных, областных, районных мероприятий и проектов"</t>
  </si>
  <si>
    <t>Показатель 1  мероприятия 2 задачи 2 подпрограммы 1                                                                                                                              "Количество проводимых мероприятий и проектов сферы культуры международного, областного, и районного уровня"</t>
  </si>
  <si>
    <t>Показатель 2 мероприятия 2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международного, областного и районного уровня"</t>
  </si>
  <si>
    <t>Мероприятие 3 задачи 2 подпрограммы 1                                                                                                                       "Предоставление субсидии бюджетным учреждениям на оказание муниципальной услуги культурно - досугового обслуживания населения Осташковского городского округа"</t>
  </si>
  <si>
    <t>Показатель 1 мероприятия 3 задачи 2 подпрограммы 1                                                                                                                               "Количество проводимых культурно - массовых мероприятий на базе МБКДУ ДК "Юбилейный""</t>
  </si>
  <si>
    <t>Показатель 2 мероприятия 1 задачи 2 подпрограммы 1                                                                                                                                  "Средняя заполняемость зрительного  зала МБКДУ ДК "Юбилейный"</t>
  </si>
  <si>
    <t>Показатель 1 мероприятия 4 задачи 2 подпрограммы 1                                                                                                                          "Количество проводимых мероприятий и проектов сферы культуры общегородского уровня"</t>
  </si>
  <si>
    <t>Показатель 2 мероприятия 4 задачи 2 подпрограммы 1                                                                                                                                 "Количество участников мероприятий и проектов сферы культуры общегородского уровня"</t>
  </si>
  <si>
    <t>Мероприятие 5 задачи 2 подпрограммы 1                                                                                       "Расходы на обеспечение антитеррористической защищенности объекта МБКДУ ДК "Юбилейный"</t>
  </si>
  <si>
    <t>Показатель 1 мероприятия 5 задачи 2 подпрограммы 1                                                                                   "Количество объектов, которым обеспечена антитеррористическая защита"</t>
  </si>
  <si>
    <t>Показатель 2 мероприятия 5 задачи 2 подпрограммы 1                                                                                    "Количество мероприятий проведенных для обеспечения антитеррористической защищенности объекта"</t>
  </si>
  <si>
    <t>Показатель 1 мероприятия 6 задачи 2 подпрограммы 1 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</si>
  <si>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Показатель 1 мероприятия 7 задачи 2 подпрограммы 1                                                                                     "Среднесписочное количество работников списочного состава, которым повышена заработная плата в целях исполнения Указа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области"</t>
  </si>
  <si>
    <t>Мероприятие 12 задачи 2 подпрограммы 1               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</si>
  <si>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Мероприятие 13 задачи 2 подпрограммы 1                                       "Предоставление субсидии бюджетным учреждениям на устранение  нарушений по  предписаниям и Решениям суда в муниципальных учреждениях культуры"</t>
  </si>
  <si>
    <t xml:space="preserve">Задача 3 подпрограммы 1                                                       «Повышение качества условий оказания услуг учреждениями культуры» </t>
  </si>
  <si>
    <t>Показатель 1 задачи 3 подпрограммы 1                                   «Число учреждений культуры, повысившие качество условий оказания услуг учреждениями культуры Осташковского городского округа»</t>
  </si>
  <si>
    <t>Мероприятие 1 задачи 3 подпрограммы 1                         «Проведение независимой оценки качества условий оказания услуг учреждениями культуры Осташковского городского округа»</t>
  </si>
  <si>
    <t>Показатель 1 мероприятия 1 задачи 3 подпрограммы 1             «Решение общественного совета по проведению независимой оценки качества условий оказания услуг учреждениями культуры Осташковского городского округа».</t>
  </si>
  <si>
    <t>Административное мероприятие 2  задачи 3 подпрограммы 1   "Участие учреждений культуры в отборе на проведение независимой оценки качества условий оказания услуг учреждениями культуры Осташковского городского округа"</t>
  </si>
  <si>
    <t>Показатель 1 административного мероприятия 2 задачи 3 подпрограммы 1                                                                   «Количество учреждений культуры, в отношении которых будет проводиться независимой оценки качества условий оказания услуг учреждениями культуры Осташковского городского округа».</t>
  </si>
  <si>
    <t>Задача 4 подпрограммы 1                                                    "Сохранение и развитие  дополнительного образования в сфере культуры"</t>
  </si>
  <si>
    <t>Мероприятие 1 задачи 4 подпрограммы 1                       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</si>
  <si>
    <t>Показатель 1 мероприятия 1 задачи 4 подпрограммы 1          "Количество детей, охваченных услугами муниципальных образовательных учреждений (организаций) дополнительного образования"</t>
  </si>
  <si>
    <t>Показатель 2 мероприятия 1 задачи 4 подпрограммы 1         «Средний размер субсидии на муниципальное задание образовательных организаций (учреждений) дополнительного образования в расчёте на 1 ребёнка"</t>
  </si>
  <si>
    <t>Мероприятие 2 задачи 4 подпрограммы 1   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бюджета"</t>
  </si>
  <si>
    <t>Показатель 1 мероприятия 2 задачи 4 подпрограммы 1                     " Среднесписочная численность педагогических работников МБУ ДО "ДШИ им. И.К. Архиповой"</t>
  </si>
  <si>
    <t>Мероприятие 3 задачи 4 подпрограммы 1                            "Субсидии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бюджета"</t>
  </si>
  <si>
    <t>Показатель 1 мероприятия 3 задачи 4 подпрограммы 1                     " Среднесписочная численность педагогических работников МБУ ДО "ДШИ им. И.К. Архиповой"</t>
  </si>
  <si>
    <t>Задача 1 подпрограммы 2                                                     «Укрепление и модернизация материально-технической базы  учреждений культуры, в отношении которых Администрация Осташковского городского округа осуществляет функции и полномочия учредителя»</t>
  </si>
  <si>
    <t>Показатель 1 мероприятия 2 задачи 1 подпрограммы 2      "Количество автономных учреждений вместе с филиалами,участвующих в конкурсном отборе 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</si>
  <si>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Задача 2 подпрограммы 2                                                      «Капитальный ремонт учреждений культуры»</t>
  </si>
  <si>
    <t>Показатель 1 задачи 2 подпрограммы 2                                    "Количество учреждений культуры вместе с филиалами, требующих капитального ремонта"</t>
  </si>
  <si>
    <t>Показатель 1 задачи 1 подпрограммы 3                                   "Количество несчастных случаев с детьми, зафиксированных в лагере дневного пребывания"</t>
  </si>
  <si>
    <t>Подпрограмма 3                                                                    "Организация и обеспечение занятости, отдыха и оздоровления детей"</t>
  </si>
  <si>
    <t>Задача 1 подпрограммы 3                                                       "Обеспечение комплексной деятельности по сохранению и укреплению здоровья школьников, формированию основ безопасного, здорового образа жизни"</t>
  </si>
  <si>
    <t>Мероприятие 1 задачи 1 подпрограммы 3                                 "Организация проведения страхования детей в лагере и медицинских осмотров персонала  МБУ ДО "ДШИ им. И.К.Архиповой"</t>
  </si>
  <si>
    <t>Показатель 1 мероприятия 1 задачи 1 подпрограммы 3        "Количество детей в лагере, обеспеченных страхованием/ доля персонала лагеря, прошедших медицинские осмотры"</t>
  </si>
  <si>
    <t>Показатель 1 административного мероприятия 2 задачи 1 подпрограммы 3                                                                    "Количество поведенных мероприятий с учащимися и подростками  по профилактики безнадзорности и правонарушений"</t>
  </si>
  <si>
    <t>Задача 2 подпрограммы 3                                                "Совершенствование работы по организации занятости, отдыха детей и подростков, создания оптимальных условий для проведения оздоровительной компании"</t>
  </si>
  <si>
    <t xml:space="preserve">Показатель 1 задачи 2 подпрограммы 3                                   "Процент охвата детей в лагере МБУ ДО "ДШИ им. И.К.Архиповой" организованными формами отдыха и оздоровления от общего числа детей,обучающихся в МБУ ДО "ДШИ им. И.К.Архиповой" </t>
  </si>
  <si>
    <t>Мероприятие 1 задачи 2 подпрограммы 3                                "Содействие временной занятости несовершеннолетних граждан в каникулярное время в МБУ ДО "ДШИ им. И.К.Архиповой"</t>
  </si>
  <si>
    <t>Показатель 1 мероприятия 1 задачи 2 подпрограммы 3     "Количество рабочих мест для  временной занятости несовершеннолетних  в каникулярное время"</t>
  </si>
  <si>
    <t>Подпрограмма 2                                                                «Реализация социально значимых проектов в сфере культуры»</t>
  </si>
  <si>
    <t>Мероприятие 3 задачи 1 подпрограммы 2                              "Приобретение  музыкальных инструментов,оборудования и материалов для МБУ ДО "ДШИ им. И.К.Архиповой" по видам искусств  в рамках реализации национального проекта "Культура"</t>
  </si>
  <si>
    <t>Показатель 1 мероприятия 3 задачи 1 подпрограммы 2       "Количество организаций культуры, получивших современное оборудование"</t>
  </si>
  <si>
    <t>Мероприятие 1 задачи 2 подпрограммы 2                                "Реализация программы по поддержке местных инициатив «Капитальный ремонт помещений здания Сиговского филиала МАУ «РДК»</t>
  </si>
  <si>
    <t>Показатель 1 мероприятия 1 задачи 2 подпрограммы 2      "Количество отремонтированных помещений"</t>
  </si>
  <si>
    <t>Мероприятие 2  задачи 2 подпрограммы 2                        "Реализация программы по поддержке местных инициатив «Капитальный ремонт покрытия кровли здания Святосельского филиала МАУ «РДК»</t>
  </si>
  <si>
    <t>Мероприятие 3 задачи 2 подпрограммы 2                                "Капитальный ремонт  культурно-досуговых учреждения в сельской местности  в рамках реализации национального проекта "Культура"</t>
  </si>
  <si>
    <t>Показатель 1 мероприятия 3 задачи 2 подпрограммы 2     "Количество созданных(реконструированных) и капитально отремонтированных объектов организаций культуры"</t>
  </si>
  <si>
    <t>Мероприятие 10  задачи 2 подпрограммы 1                           "Проведение текущего ремонта туалетов  в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</si>
  <si>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10 задачи 2 подпрограммы 1   "Количество отремонтированных помещений"</t>
  </si>
  <si>
    <t>Мероприятие 11 задачи 2 подпрограммы 1                     "Изготовление ступеней и подступенек в  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</si>
  <si>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меропрития 11 задачи 2 подпрограммы 1     "Количество изготовленных ступенек и подступенек"</t>
  </si>
  <si>
    <t>Мероприятие 8 задачи 2 подпрограммы 1                             "Расходы на приобретение светового оборудования для МБДКУ ДК "Юбилейный"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</si>
  <si>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2 подпрограммы 1                                                                         "Количество приобретенного оборудования"</t>
  </si>
  <si>
    <t>Показатель 1 цели 1                                                                                                                                       "Уровень удовлетворенности населения Осташковского городского округа культурной жизнью в округе"</t>
  </si>
  <si>
    <t>Показатель 2 цели 1                                                                                                                               "Количество муниципальных услуг в сфере культуры Осташковского городского округа, предоставляемых муниципальными учреждениями культуры Осташковского городского округа"</t>
  </si>
  <si>
    <t>Показатель 3 цели 1                                                                                                                            "Соотношение средней заработной платы работников учреждений культуры Осташковского городского округа, повышение оплаты труда которых предусмотрено Указом Президента Российской Федерации от 07.05.2012 № 597 "О мероприятиях по реализации государственной социальной политики", и средней заработной платы в Тверской области</t>
  </si>
  <si>
    <t xml:space="preserve">Показатель 4 цели 1                                                                                             " Увеличение количества посещений организаций культуры (к уровню 2019 года)"                                                                                                                                       </t>
  </si>
  <si>
    <t>Показатель 5 цели 1 "Уровень средней заработной платы работников списочного состава муниципальных учреждений культуры Осташковского городского округа"</t>
  </si>
  <si>
    <t>Показатель 1 мероприятия 12 задачи 2 подпрограммы 1        "Количество учреждений, получающих субсидии"</t>
  </si>
  <si>
    <t>Показатель 1 мероприятия 13 задачи 2 подпрограммы 1        "Количество учреждений, получающих субсидии"</t>
  </si>
  <si>
    <t>Административное мероприятие 2 задачи 1 подпрограммы 3 "Проведение мероприятий с учащимися и подростками по профилактики безнадзорности и правонарушений"</t>
  </si>
  <si>
    <t>1</t>
  </si>
  <si>
    <t>Мероприятие 5 задачи 1 подпрограммы 1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местного бюджета (казенные учреждения)"</t>
  </si>
  <si>
    <t>Мероприятие 6 задачи 1 подпрограммы 1                                                                                        "Повышение заработной платы работникам муниципальных учреждений культуры Тверской области  за счет средств областного бюджета (казенные учреждения) "</t>
  </si>
  <si>
    <t>Мероприятие 7 задачи 2 подпрограммы 1                                                                                            "Повышение заработной платы работникам муниципальных учреждений культуры Тверской области за счет средств областного бюджета (бюджетные и автономные учреждения) "</t>
  </si>
  <si>
    <t>Показатель 1задачи 4 подпрограммы 1                                       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</si>
  <si>
    <t>Показатель 1 задачи 5 подпрограммы 1                              "Количество видов информационных материалов"</t>
  </si>
  <si>
    <t>Показатель 1 мероприятия 1 задачи 5 подпрограммы 1 "Количество видов информационных материалов"</t>
  </si>
  <si>
    <t>Мероприятие 4 задачи 2 подпрограммы 1                                                                                                                        "Организация и проведение общегородских мероприятий и проектов, в том числе событийных мероприятий"</t>
  </si>
  <si>
    <t>Мероприятие 1 задачи 5 подпрограммы 1                  "Информационно-просветительская деятельность"</t>
  </si>
  <si>
    <t>Административное мероприятие 2 задачи 5 подпрограммы 1 "Формирование ежегодного единого событийного календаря мероприятий Осташковского городского округа"</t>
  </si>
  <si>
    <t>Показатель 1 Административного мероприятия 2 задачи 5 подпрограммы 1                                                                "Количество публикаций в СМИ о мероприятиях"</t>
  </si>
  <si>
    <t>Мероприятие 6 задачи 2 подпрограммы 1                                                                                          "Повышение заработной платы работникам муниципальных учреждений культуры Тверской области за счет местных средств (бюджетные и автономные учреждения)"</t>
  </si>
  <si>
    <t>Задача 1 подпрограммы 1                                                                                                                                     "Сохранение и развитие библиотечного и музейного  дела"</t>
  </si>
  <si>
    <t>Показатель 1 задачи 1 подпрограммы 1                                                                                                                              "Количество посещений библиотек "</t>
  </si>
  <si>
    <t>Показатель 2 задачи 1 подпрограммы 1                                                                                                                         "Количество посещений МКУК "Художественная галерея"</t>
  </si>
  <si>
    <t>Мероприятие 7 задачи 1 подпрограммы 1                                     "Расходы на реализацию проекта «Растем, читая» гранта Президентского фонда культурных инициатив"</t>
  </si>
  <si>
    <t>Мероприятие 8 задачи 1 подпрограммы 1                        "Предоставление субсидии 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</si>
  <si>
    <t>Показатель 1 мероприятия 8 задачи 1 подпрограммы 1            "Количество учреждений, получающих субсидии"</t>
  </si>
  <si>
    <t>Показатель 1 мероприятия 7 задачи 1 подпрограммы 1                 "Количество учреждений, получивших грант"</t>
  </si>
  <si>
    <t>Мероприятие 2 задачи 2 подпрограммы 3                              "Организация отдыха детей в каникулярное время в лагере МБУ ДО "ДШИ им. И.К.Архиповой" за счет средств областного бюджета"</t>
  </si>
  <si>
    <t>Мероприятие 4 задачи 4 подпрограммы 1 "Субсидии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бюджета"</t>
  </si>
  <si>
    <t>Показатель 1 мероприятия 4 задачи 4 подпрограммы 1                     " Среднесписочная численность получателей единовременной выплаты к началу  учебного года МБУ ДО "ДШИ им. И.К. Архиповой"</t>
  </si>
  <si>
    <t>Мероприятие 5 задачи 4 подпрограммы 1 "Субсидии на осуществление единовременной выплаты к началу  учебного года работникам муниципальных образовательных организаций за счет средств областного бюджета"</t>
  </si>
  <si>
    <t>Показатель 1 мероприятия 5 задачи 4 подпрограммы 1                     " Среднесписочная численность получателей единовременной выплаты к началу учебного года МБУ ДО "ДШИ им. И.К. Архиповой"</t>
  </si>
  <si>
    <t>Мероприятие 1 задачи 1 подпрограммы 1                                                                                                                "Предоставление средств на оказание муниципальной услуги библиотечного обслуживания населения муниципальными библиотеками Осташковского городского округа"</t>
  </si>
  <si>
    <t>Показатель 1  мероприятия 1 задачи 1 подпрограммы 1                                                                                                                              "Количество выданных экземпляров пользователям"</t>
  </si>
  <si>
    <t>Показатель1 задачи 1 подпрограммы 2                                   "Количество учреждений культуры вместе с филиалами, нуждающихся в улучшении и модернизации материально-технической базы"</t>
  </si>
  <si>
    <t>Показатель 1 мероприятия 1 задачи 1 подпрограммы 2     "Количество бюджетных учреждений, участвующих в  конкурсном отборе для предоставления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</si>
  <si>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 xml:space="preserve"> Мероприятие 9 задачи 1 подпрограммы 1                          "Создание модельных муниципальных библиотек"</t>
  </si>
  <si>
    <t>Показатель 1 мероприятия 9 задачи 1 подпрограммы 1            "Количество созданных модельных муниципальных библиотек"</t>
  </si>
  <si>
    <t>Мероприятие 15 задачи 2 подпрограммы 1                              "Субсидии на иные цели для участия в программах на условиях софинансирования (автономные учреждения)"</t>
  </si>
  <si>
    <t>Мероприятие 9 задачи 2 подпрограммы 1                              "Субсидии на иные цели для участия в программах на условиях софинансирования (бюджетные учреждения)"</t>
  </si>
  <si>
    <t>Показатель 1 мероприятия 9 задачи 2 подпрограммы 1        "Количество учреждений, получающих субсидии"</t>
  </si>
  <si>
    <t>Показатель 1 мероприятия 15 задачи 2 подпрограммы 1        "Количество учреждений, получающих субсидии"</t>
  </si>
  <si>
    <t>Задача 5 подпрограммы 1                                                    "Создание системы информационно-просветительской деятельности Осташковского городского округа"</t>
  </si>
  <si>
    <t>Показатель 1 мероприятия 14 задачи 2 подпрограммы 1                                                                                                                         "Количество представленных зрителю музейный предметов"</t>
  </si>
  <si>
    <t>Показатель 2 мероприятия 14 задачи 2 подпрограммы 1                                                                                                                                 "Количество выставочных проектов МБУК "Художественная галерея"</t>
  </si>
  <si>
    <t>Мероприятие 10 задачи 1 подпрограммы 1                         "Создание виртуальных концертных залов"</t>
  </si>
  <si>
    <t>Показатель 1 мероприятия 10 задачи 1 подпрограммы 1            "Количество созданных виртуальных концертных залов"</t>
  </si>
  <si>
    <t>х</t>
  </si>
  <si>
    <t>Показатель 1 мероприятия 2 задачи 2 подпрограммы 3              "Охват детей организованными формами отдыха в каникулярное время"</t>
  </si>
  <si>
    <t>Мероприятие 1 задачи 1 подпрограммы 2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человек»(бюджетные учреждения )</t>
  </si>
  <si>
    <t>Мероприятие 2 задачи 1 подпрограммы 2                           «Предоставление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материально-технической базы домов культуры в населенных пунктах с числом жителей до 50 тысяч человек» (автономные  учреждения)</t>
  </si>
  <si>
    <t>Мероприятие 11 задачи 1 подпрограммы 1                                    "Расходы на поддержку отрасти культуры (в части мероприятий по модернизации библиотек в части комплектования книжных фондов библиотек муниципальных образований)"</t>
  </si>
  <si>
    <t xml:space="preserve">Показатель  1 мероприятия 11 задачи 1 подпрограммы 1                                                                                                                      "Количество экземпляров новых поступлений в библиотечные фонды муниципальных библиотек "    </t>
  </si>
  <si>
    <t xml:space="preserve">Мероприятие 14 задачи 2 подпрограммы 1                                                                                                                              "Обеспечение деятельности МБУК "Художественная галерея" </t>
  </si>
  <si>
    <t>Мероприятие 16 задачи 2 подпрограммы 1                                 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(МБКДУ  ДК "Юбилейный")</t>
  </si>
  <si>
    <t>Мероприятие 17 задачи 2 подпрограммы 1 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 (МБУК "Художественная галерея")</t>
  </si>
  <si>
    <t>Показатель 1 мероприятия 16 задачи 2 подпрограммы 1   "Количество мероприятий реализованных за счет субсидии"</t>
  </si>
  <si>
    <t>Показатель 1 мероприятия 17 задачи 2 подпрограммы 1   "Количество мероприятий реализованных за счет субсидии"</t>
  </si>
  <si>
    <t>Показатель 1 задачи 2 подпрограммы 2                                  "Количество учреждений культуры вместе с филиалами, требующих капитального ремонта"</t>
  </si>
  <si>
    <t>Показатель 1 мероприятия 1 задачи 2 подпрограммы 2          "Площадь отремонтированной крыши"</t>
  </si>
  <si>
    <t>кв.м.</t>
  </si>
  <si>
    <t>Показатель 1 мероприятия 2 задачи 2 подпрограммы 2                "Площадь отремонтированной крыши"</t>
  </si>
  <si>
    <t>55/5</t>
  </si>
  <si>
    <t>Мероприятие 1 задачи 2 подпрограммы 2  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Ждановского филиала МАУ «РДК")</t>
  </si>
  <si>
    <t>Мероприятие 2 задачи 2 подпрограммы 2                              "Расходы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крыши здания Мошенского филиала МАУ "РДК")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</si>
</sst>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.000"/>
    <numFmt numFmtId="181" formatCode="0.0000000"/>
    <numFmt numFmtId="182" formatCode="0.000000"/>
    <numFmt numFmtId="183" formatCode="0.00000"/>
    <numFmt numFmtId="184" formatCode="0.0000"/>
    <numFmt numFmtId="185" formatCode="0.00000000"/>
    <numFmt numFmtId="186" formatCode="0.0%"/>
    <numFmt numFmtId="187" formatCode="[$-FC19]d\ mmmm\ yyyy\ &quot;г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0\ _₽"/>
    <numFmt numFmtId="193" formatCode="#,##0.000\ _₽"/>
    <numFmt numFmtId="194" formatCode="#,##0.0000\ _₽"/>
    <numFmt numFmtId="195" formatCode="#,##0.0\ _₽"/>
    <numFmt numFmtId="196" formatCode="#,##0\ _₽"/>
    <numFmt numFmtId="197" formatCode="#,##0.00\ &quot;₽&quot;"/>
    <numFmt numFmtId="198" formatCode="#,##0.000"/>
    <numFmt numFmtId="199" formatCode="0.000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sz val="6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BFBD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4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32" borderId="1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wrapText="1"/>
    </xf>
    <xf numFmtId="0" fontId="0" fillId="0" borderId="0" xfId="0" applyNumberFormat="1" applyFon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/>
    </xf>
    <xf numFmtId="0" fontId="4" fillId="35" borderId="0" xfId="0" applyFont="1" applyFill="1" applyAlignment="1">
      <alignment horizontal="center" wrapText="1"/>
    </xf>
    <xf numFmtId="0" fontId="5" fillId="36" borderId="0" xfId="0" applyFont="1" applyFill="1" applyBorder="1" applyAlignment="1">
      <alignment horizontal="center" wrapText="1"/>
    </xf>
    <xf numFmtId="0" fontId="5" fillId="37" borderId="0" xfId="0" applyFont="1" applyFill="1" applyBorder="1" applyAlignment="1">
      <alignment horizontal="center" wrapText="1"/>
    </xf>
    <xf numFmtId="0" fontId="5" fillId="38" borderId="0" xfId="0" applyFont="1" applyFill="1" applyBorder="1" applyAlignment="1">
      <alignment horizontal="center" wrapText="1"/>
    </xf>
    <xf numFmtId="192" fontId="0" fillId="0" borderId="0" xfId="0" applyNumberFormat="1" applyFont="1" applyAlignment="1">
      <alignment vertical="center" wrapText="1"/>
    </xf>
    <xf numFmtId="192" fontId="6" fillId="0" borderId="0" xfId="0" applyNumberFormat="1" applyFont="1" applyFill="1" applyAlignment="1">
      <alignment vertical="center" wrapText="1"/>
    </xf>
    <xf numFmtId="192" fontId="8" fillId="0" borderId="0" xfId="0" applyNumberFormat="1" applyFont="1" applyFill="1" applyAlignment="1">
      <alignment vertical="center" wrapText="1"/>
    </xf>
    <xf numFmtId="192" fontId="6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38" borderId="10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vertical="top" wrapText="1"/>
    </xf>
    <xf numFmtId="0" fontId="12" fillId="36" borderId="13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left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5" fillId="39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92" fontId="12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>
      <alignment horizontal="center" vertical="center"/>
    </xf>
    <xf numFmtId="196" fontId="12" fillId="36" borderId="10" xfId="0" applyNumberFormat="1" applyFont="1" applyFill="1" applyBorder="1" applyAlignment="1">
      <alignment horizontal="center" vertical="center" wrapText="1"/>
    </xf>
    <xf numFmtId="173" fontId="12" fillId="35" borderId="10" xfId="6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173" fontId="12" fillId="35" borderId="10" xfId="6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horizontal="center" vertical="center" wrapText="1"/>
    </xf>
    <xf numFmtId="173" fontId="12" fillId="36" borderId="10" xfId="0" applyNumberFormat="1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196" fontId="12" fillId="35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center" wrapText="1"/>
    </xf>
    <xf numFmtId="1" fontId="12" fillId="36" borderId="10" xfId="0" applyNumberFormat="1" applyFont="1" applyFill="1" applyBorder="1" applyAlignment="1">
      <alignment horizontal="center" vertical="center" wrapText="1"/>
    </xf>
    <xf numFmtId="178" fontId="12" fillId="36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NumberFormat="1" applyFont="1" applyFill="1" applyBorder="1" applyAlignment="1">
      <alignment horizontal="center" vertical="center" wrapText="1"/>
    </xf>
    <xf numFmtId="173" fontId="12" fillId="35" borderId="10" xfId="0" applyNumberFormat="1" applyFont="1" applyFill="1" applyBorder="1" applyAlignment="1">
      <alignment vertical="center" wrapText="1"/>
    </xf>
    <xf numFmtId="4" fontId="12" fillId="35" borderId="10" xfId="6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60" applyNumberFormat="1" applyFont="1" applyFill="1" applyBorder="1" applyAlignment="1">
      <alignment horizontal="center" vertical="center" wrapText="1"/>
    </xf>
    <xf numFmtId="179" fontId="12" fillId="33" borderId="10" xfId="0" applyNumberFormat="1" applyFont="1" applyFill="1" applyBorder="1" applyAlignment="1">
      <alignment horizontal="center" vertical="center" wrapText="1"/>
    </xf>
    <xf numFmtId="179" fontId="12" fillId="0" borderId="10" xfId="0" applyNumberFormat="1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2" fillId="38" borderId="10" xfId="0" applyNumberFormat="1" applyFont="1" applyFill="1" applyBorder="1" applyAlignment="1">
      <alignment horizontal="center" vertical="center" wrapText="1"/>
    </xf>
    <xf numFmtId="192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179" fontId="12" fillId="36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38" borderId="10" xfId="0" applyNumberFormat="1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left" vertical="top" wrapText="1"/>
    </xf>
    <xf numFmtId="173" fontId="12" fillId="0" borderId="10" xfId="60" applyFont="1" applyFill="1" applyBorder="1" applyAlignment="1">
      <alignment horizontal="center" vertical="center" wrapText="1"/>
    </xf>
    <xf numFmtId="173" fontId="12" fillId="34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wrapText="1"/>
    </xf>
    <xf numFmtId="0" fontId="12" fillId="35" borderId="10" xfId="0" applyNumberFormat="1" applyFont="1" applyFill="1" applyBorder="1" applyAlignment="1">
      <alignment wrapText="1"/>
    </xf>
    <xf numFmtId="178" fontId="12" fillId="35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vertical="top" wrapText="1"/>
    </xf>
    <xf numFmtId="0" fontId="5" fillId="36" borderId="11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173" fontId="12" fillId="36" borderId="10" xfId="6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0" fontId="12" fillId="38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wrapText="1"/>
    </xf>
    <xf numFmtId="0" fontId="12" fillId="40" borderId="0" xfId="0" applyFont="1" applyFill="1" applyAlignment="1">
      <alignment wrapText="1"/>
    </xf>
    <xf numFmtId="192" fontId="12" fillId="39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17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92" fontId="12" fillId="0" borderId="10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2" fontId="12" fillId="36" borderId="10" xfId="60" applyNumberFormat="1" applyFont="1" applyFill="1" applyBorder="1" applyAlignment="1">
      <alignment horizontal="center" vertical="center" wrapText="1"/>
    </xf>
    <xf numFmtId="190" fontId="12" fillId="0" borderId="10" xfId="6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wrapText="1"/>
    </xf>
    <xf numFmtId="165" fontId="12" fillId="36" borderId="10" xfId="0" applyNumberFormat="1" applyFont="1" applyFill="1" applyBorder="1" applyAlignment="1">
      <alignment horizontal="center" vertical="center" wrapText="1"/>
    </xf>
    <xf numFmtId="0" fontId="56" fillId="35" borderId="10" xfId="0" applyNumberFormat="1" applyFont="1" applyFill="1" applyBorder="1" applyAlignment="1">
      <alignment horizontal="center" vertical="center" wrapText="1"/>
    </xf>
    <xf numFmtId="0" fontId="56" fillId="36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192" fontId="58" fillId="0" borderId="10" xfId="0" applyNumberFormat="1" applyFont="1" applyFill="1" applyBorder="1" applyAlignment="1">
      <alignment horizontal="center" vertical="center" wrapText="1"/>
    </xf>
    <xf numFmtId="173" fontId="58" fillId="0" borderId="10" xfId="6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92" fontId="58" fillId="35" borderId="10" xfId="0" applyNumberFormat="1" applyFont="1" applyFill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179" fontId="58" fillId="0" borderId="10" xfId="0" applyNumberFormat="1" applyFont="1" applyFill="1" applyBorder="1" applyAlignment="1">
      <alignment horizontal="center" vertical="center" wrapText="1"/>
    </xf>
    <xf numFmtId="2" fontId="58" fillId="35" borderId="10" xfId="0" applyNumberFormat="1" applyFont="1" applyFill="1" applyBorder="1" applyAlignment="1">
      <alignment horizontal="center" vertical="center" wrapText="1"/>
    </xf>
    <xf numFmtId="179" fontId="58" fillId="33" borderId="10" xfId="0" applyNumberFormat="1" applyFont="1" applyFill="1" applyBorder="1" applyAlignment="1">
      <alignment horizontal="center" vertical="center" wrapText="1"/>
    </xf>
    <xf numFmtId="0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60" applyFont="1" applyFill="1" applyBorder="1" applyAlignment="1">
      <alignment horizontal="center" vertical="center" wrapText="1"/>
    </xf>
    <xf numFmtId="2" fontId="58" fillId="36" borderId="10" xfId="0" applyNumberFormat="1" applyFont="1" applyFill="1" applyBorder="1" applyAlignment="1">
      <alignment horizontal="center" vertical="center" wrapText="1"/>
    </xf>
    <xf numFmtId="2" fontId="58" fillId="35" borderId="10" xfId="60" applyNumberFormat="1" applyFont="1" applyFill="1" applyBorder="1" applyAlignment="1">
      <alignment horizontal="center" vertical="center" wrapText="1"/>
    </xf>
    <xf numFmtId="2" fontId="58" fillId="36" borderId="10" xfId="60" applyNumberFormat="1" applyFont="1" applyFill="1" applyBorder="1" applyAlignment="1">
      <alignment horizontal="center" vertical="center" wrapText="1"/>
    </xf>
    <xf numFmtId="173" fontId="58" fillId="36" borderId="10" xfId="6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3" fontId="58" fillId="35" borderId="10" xfId="60" applyNumberFormat="1" applyFont="1" applyFill="1" applyBorder="1" applyAlignment="1">
      <alignment horizontal="center" vertical="center"/>
    </xf>
    <xf numFmtId="2" fontId="58" fillId="0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196" fontId="58" fillId="36" borderId="10" xfId="0" applyNumberFormat="1" applyFont="1" applyFill="1" applyBorder="1" applyAlignment="1">
      <alignment horizontal="center" vertical="center" wrapText="1"/>
    </xf>
    <xf numFmtId="196" fontId="58" fillId="35" borderId="10" xfId="0" applyNumberFormat="1" applyFont="1" applyFill="1" applyBorder="1" applyAlignment="1">
      <alignment horizontal="center" vertical="center" wrapText="1"/>
    </xf>
    <xf numFmtId="173" fontId="58" fillId="36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2" fontId="58" fillId="38" borderId="10" xfId="0" applyNumberFormat="1" applyFont="1" applyFill="1" applyBorder="1" applyAlignment="1">
      <alignment horizontal="center" vertical="center" wrapText="1"/>
    </xf>
    <xf numFmtId="4" fontId="58" fillId="39" borderId="10" xfId="0" applyNumberFormat="1" applyFont="1" applyFill="1" applyBorder="1" applyAlignment="1">
      <alignment horizontal="center" vertical="center" wrapText="1"/>
    </xf>
    <xf numFmtId="196" fontId="58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left" vertical="top" wrapText="1"/>
    </xf>
    <xf numFmtId="0" fontId="58" fillId="36" borderId="10" xfId="0" applyFont="1" applyFill="1" applyBorder="1" applyAlignment="1">
      <alignment horizontal="left" vertical="top" wrapText="1"/>
    </xf>
    <xf numFmtId="173" fontId="56" fillId="35" borderId="10" xfId="6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wrapText="1"/>
    </xf>
    <xf numFmtId="173" fontId="12" fillId="39" borderId="10" xfId="60" applyFont="1" applyFill="1" applyBorder="1" applyAlignment="1">
      <alignment horizontal="center" vertical="center" wrapText="1"/>
    </xf>
    <xf numFmtId="2" fontId="58" fillId="39" borderId="10" xfId="6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/>
    </xf>
    <xf numFmtId="0" fontId="12" fillId="39" borderId="10" xfId="0" applyNumberFormat="1" applyFont="1" applyFill="1" applyBorder="1" applyAlignment="1">
      <alignment wrapText="1"/>
    </xf>
    <xf numFmtId="173" fontId="12" fillId="39" borderId="10" xfId="0" applyNumberFormat="1" applyFont="1" applyFill="1" applyBorder="1" applyAlignment="1">
      <alignment horizontal="center" vertical="center" wrapText="1"/>
    </xf>
    <xf numFmtId="173" fontId="58" fillId="39" borderId="10" xfId="0" applyNumberFormat="1" applyFont="1" applyFill="1" applyBorder="1" applyAlignment="1">
      <alignment horizontal="center" vertical="center" wrapText="1"/>
    </xf>
    <xf numFmtId="178" fontId="12" fillId="39" borderId="10" xfId="0" applyNumberFormat="1" applyFont="1" applyFill="1" applyBorder="1" applyAlignment="1">
      <alignment horizontal="center" vertical="center" wrapText="1"/>
    </xf>
    <xf numFmtId="0" fontId="0" fillId="39" borderId="0" xfId="0" applyFont="1" applyFill="1" applyAlignment="1">
      <alignment wrapText="1"/>
    </xf>
    <xf numFmtId="0" fontId="5" fillId="39" borderId="10" xfId="0" applyFont="1" applyFill="1" applyBorder="1" applyAlignment="1">
      <alignment horizontal="center"/>
    </xf>
    <xf numFmtId="192" fontId="58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173" fontId="12" fillId="39" borderId="10" xfId="60" applyFont="1" applyFill="1" applyBorder="1" applyAlignment="1">
      <alignment horizontal="center" vertical="center"/>
    </xf>
    <xf numFmtId="173" fontId="58" fillId="39" borderId="10" xfId="60" applyFont="1" applyFill="1" applyBorder="1" applyAlignment="1">
      <alignment horizontal="center" vertical="center"/>
    </xf>
    <xf numFmtId="0" fontId="12" fillId="39" borderId="10" xfId="0" applyNumberFormat="1" applyFont="1" applyFill="1" applyBorder="1" applyAlignment="1">
      <alignment horizontal="center" vertical="center"/>
    </xf>
    <xf numFmtId="0" fontId="5" fillId="39" borderId="0" xfId="0" applyFont="1" applyFill="1" applyAlignment="1">
      <alignment/>
    </xf>
    <xf numFmtId="0" fontId="0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left" vertical="top" wrapText="1"/>
    </xf>
    <xf numFmtId="0" fontId="5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wrapText="1"/>
    </xf>
    <xf numFmtId="0" fontId="5" fillId="12" borderId="11" xfId="0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5" fillId="12" borderId="10" xfId="0" applyFont="1" applyFill="1" applyBorder="1" applyAlignment="1">
      <alignment/>
    </xf>
    <xf numFmtId="0" fontId="12" fillId="12" borderId="10" xfId="0" applyFont="1" applyFill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center" vertical="center" wrapText="1"/>
    </xf>
    <xf numFmtId="4" fontId="12" fillId="12" borderId="10" xfId="0" applyNumberFormat="1" applyFont="1" applyFill="1" applyBorder="1" applyAlignment="1">
      <alignment horizontal="center" vertical="center" wrapText="1"/>
    </xf>
    <xf numFmtId="4" fontId="58" fillId="12" borderId="10" xfId="0" applyNumberFormat="1" applyFont="1" applyFill="1" applyBorder="1" applyAlignment="1">
      <alignment horizontal="center" vertical="center" wrapText="1"/>
    </xf>
    <xf numFmtId="0" fontId="12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5" fillId="35" borderId="0" xfId="0" applyFont="1" applyFill="1" applyAlignment="1">
      <alignment/>
    </xf>
    <xf numFmtId="2" fontId="12" fillId="39" borderId="10" xfId="0" applyNumberFormat="1" applyFont="1" applyFill="1" applyBorder="1" applyAlignment="1">
      <alignment horizontal="center" vertical="center" wrapText="1"/>
    </xf>
    <xf numFmtId="173" fontId="58" fillId="34" borderId="10" xfId="6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4" fontId="56" fillId="35" borderId="10" xfId="60" applyNumberFormat="1" applyFont="1" applyFill="1" applyBorder="1" applyAlignment="1">
      <alignment horizontal="center" vertical="center" wrapText="1"/>
    </xf>
    <xf numFmtId="173" fontId="56" fillId="35" borderId="10" xfId="0" applyNumberFormat="1" applyFont="1" applyFill="1" applyBorder="1" applyAlignment="1">
      <alignment horizontal="center" vertical="center" wrapText="1"/>
    </xf>
    <xf numFmtId="4" fontId="56" fillId="35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 wrapText="1"/>
    </xf>
    <xf numFmtId="192" fontId="56" fillId="35" borderId="10" xfId="0" applyNumberFormat="1" applyFont="1" applyFill="1" applyBorder="1" applyAlignment="1">
      <alignment horizontal="center" vertical="center" wrapText="1"/>
    </xf>
    <xf numFmtId="192" fontId="56" fillId="35" borderId="10" xfId="0" applyNumberFormat="1" applyFont="1" applyFill="1" applyBorder="1" applyAlignment="1">
      <alignment horizontal="center" vertical="center"/>
    </xf>
    <xf numFmtId="2" fontId="56" fillId="36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70"/>
  <sheetViews>
    <sheetView tabSelected="1" view="pageBreakPreview" zoomScale="75" zoomScaleNormal="75" zoomScaleSheetLayoutView="75" zoomScalePageLayoutView="70" workbookViewId="0" topLeftCell="N20">
      <selection activeCell="AQ24" sqref="AQ24"/>
    </sheetView>
  </sheetViews>
  <sheetFormatPr defaultColWidth="9.140625" defaultRowHeight="15"/>
  <cols>
    <col min="1" max="1" width="26.57421875" style="4" hidden="1" customWidth="1"/>
    <col min="2" max="8" width="12.140625" style="4" hidden="1" customWidth="1"/>
    <col min="9" max="9" width="4.57421875" style="4" customWidth="1"/>
    <col min="10" max="10" width="4.421875" style="4" customWidth="1"/>
    <col min="11" max="11" width="4.8515625" style="4" customWidth="1"/>
    <col min="12" max="12" width="4.421875" style="4" customWidth="1"/>
    <col min="13" max="13" width="3.7109375" style="4" customWidth="1"/>
    <col min="14" max="14" width="4.28125" style="4" customWidth="1"/>
    <col min="15" max="15" width="4.421875" style="4" customWidth="1"/>
    <col min="16" max="16" width="4.140625" style="4" customWidth="1"/>
    <col min="17" max="18" width="4.28125" style="4" customWidth="1"/>
    <col min="19" max="19" width="3.7109375" style="4" customWidth="1"/>
    <col min="20" max="20" width="4.00390625" style="4" customWidth="1"/>
    <col min="21" max="21" width="4.57421875" style="4" customWidth="1"/>
    <col min="22" max="22" width="4.140625" style="4" customWidth="1"/>
    <col min="23" max="23" width="4.28125" style="4" customWidth="1"/>
    <col min="24" max="25" width="4.140625" style="4" customWidth="1"/>
    <col min="26" max="26" width="4.00390625" style="4" customWidth="1"/>
    <col min="27" max="27" width="3.7109375" style="4" customWidth="1"/>
    <col min="28" max="28" width="3.8515625" style="4" customWidth="1"/>
    <col min="29" max="29" width="4.28125" style="4" customWidth="1"/>
    <col min="30" max="30" width="4.140625" style="4" customWidth="1"/>
    <col min="31" max="31" width="4.28125" style="4" customWidth="1"/>
    <col min="32" max="32" width="4.140625" style="4" customWidth="1"/>
    <col min="33" max="33" width="4.28125" style="4" customWidth="1"/>
    <col min="34" max="34" width="3.7109375" style="4" customWidth="1"/>
    <col min="35" max="35" width="78.57421875" style="2" customWidth="1"/>
    <col min="36" max="36" width="12.7109375" style="28" customWidth="1"/>
    <col min="37" max="37" width="21.140625" style="31" customWidth="1"/>
    <col min="38" max="38" width="23.28125" style="56" customWidth="1"/>
    <col min="39" max="39" width="22.140625" style="31" customWidth="1"/>
    <col min="40" max="41" width="21.140625" style="31" customWidth="1"/>
    <col min="42" max="42" width="22.8515625" style="31" customWidth="1"/>
    <col min="43" max="43" width="21.8515625" style="31" customWidth="1"/>
    <col min="44" max="44" width="13.00390625" style="37" customWidth="1"/>
    <col min="45" max="16384" width="9.140625" style="1" customWidth="1"/>
  </cols>
  <sheetData>
    <row r="1" ht="15" hidden="1"/>
    <row r="2" spans="1:44" s="12" customFormat="1" ht="84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29"/>
      <c r="AK2" s="32"/>
      <c r="AL2" s="57"/>
      <c r="AM2" s="32"/>
      <c r="AN2" s="270" t="s">
        <v>38</v>
      </c>
      <c r="AO2" s="270"/>
      <c r="AP2" s="270"/>
      <c r="AQ2" s="270"/>
      <c r="AR2" s="270"/>
    </row>
    <row r="3" spans="1:44" s="36" customFormat="1" ht="15.75">
      <c r="A3" s="275" t="s">
        <v>37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</row>
    <row r="4" spans="1:44" s="36" customFormat="1" ht="15.75">
      <c r="A4" s="261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</row>
    <row r="5" spans="1:44" s="36" customFormat="1" ht="15.75" hidden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3"/>
      <c r="AJ5" s="30"/>
      <c r="AK5" s="33"/>
      <c r="AL5" s="58"/>
      <c r="AM5" s="33"/>
      <c r="AN5" s="33"/>
      <c r="AO5" s="33"/>
      <c r="AP5" s="33"/>
      <c r="AQ5" s="33"/>
      <c r="AR5" s="38"/>
    </row>
    <row r="6" spans="1:44" s="36" customFormat="1" ht="15.75" customHeight="1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7"/>
      <c r="AJ6" s="7"/>
      <c r="AK6" s="263"/>
      <c r="AL6" s="263"/>
      <c r="AM6" s="263"/>
      <c r="AN6" s="263"/>
      <c r="AO6" s="263"/>
      <c r="AP6" s="263"/>
      <c r="AQ6" s="263"/>
      <c r="AR6" s="263"/>
    </row>
    <row r="7" spans="1:44" s="36" customFormat="1" ht="15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7"/>
      <c r="AJ7" s="7"/>
      <c r="AK7" s="263"/>
      <c r="AL7" s="263"/>
      <c r="AM7" s="263"/>
      <c r="AN7" s="263"/>
      <c r="AO7" s="263"/>
      <c r="AP7" s="263"/>
      <c r="AQ7" s="263"/>
      <c r="AR7" s="263"/>
    </row>
    <row r="8" spans="1:44" s="36" customFormat="1" ht="15.75" customHeight="1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7"/>
      <c r="AJ8" s="7"/>
      <c r="AK8" s="263"/>
      <c r="AL8" s="263"/>
      <c r="AM8" s="263"/>
      <c r="AN8" s="263"/>
      <c r="AO8" s="263"/>
      <c r="AP8" s="263"/>
      <c r="AQ8" s="263"/>
      <c r="AR8" s="263"/>
    </row>
    <row r="9" spans="1:44" s="36" customFormat="1" ht="15.7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7"/>
      <c r="AJ9" s="7"/>
      <c r="AK9" s="263"/>
      <c r="AL9" s="263"/>
      <c r="AM9" s="263"/>
      <c r="AN9" s="263"/>
      <c r="AO9" s="263"/>
      <c r="AP9" s="263"/>
      <c r="AQ9" s="263"/>
      <c r="AR9" s="263"/>
    </row>
    <row r="10" spans="1:44" s="36" customFormat="1" ht="16.5" customHeight="1" hidden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7"/>
      <c r="AJ10" s="7"/>
      <c r="AK10" s="262"/>
      <c r="AL10" s="262"/>
      <c r="AM10" s="262"/>
      <c r="AN10" s="262"/>
      <c r="AO10" s="262"/>
      <c r="AP10" s="262"/>
      <c r="AQ10" s="262"/>
      <c r="AR10" s="262"/>
    </row>
    <row r="11" spans="1:44" s="36" customFormat="1" ht="15.75">
      <c r="A11" s="261" t="s">
        <v>12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</row>
    <row r="12" spans="1:44" s="16" customFormat="1" ht="19.5" customHeight="1">
      <c r="A12" s="1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4"/>
      <c r="AK12" s="34"/>
      <c r="AL12" s="59"/>
      <c r="AM12" s="34"/>
      <c r="AN12" s="34"/>
      <c r="AO12" s="34"/>
      <c r="AP12" s="34"/>
      <c r="AQ12" s="34"/>
      <c r="AR12" s="39"/>
    </row>
    <row r="13" spans="1:44" s="18" customFormat="1" ht="15.75" customHeight="1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43"/>
      <c r="AK13" s="35"/>
      <c r="AL13" s="60"/>
      <c r="AM13" s="35"/>
      <c r="AN13" s="35"/>
      <c r="AO13" s="35"/>
      <c r="AP13" s="35"/>
      <c r="AQ13" s="35"/>
      <c r="AR13" s="40"/>
    </row>
    <row r="14" spans="1:44" s="3" customFormat="1" ht="28.5" customHeight="1">
      <c r="A14" s="5"/>
      <c r="B14" s="8"/>
      <c r="C14" s="8"/>
      <c r="D14" s="8"/>
      <c r="E14" s="8"/>
      <c r="F14" s="8"/>
      <c r="G14" s="8"/>
      <c r="H14" s="45"/>
      <c r="I14" s="267" t="s">
        <v>15</v>
      </c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9"/>
      <c r="Z14" s="276" t="s">
        <v>14</v>
      </c>
      <c r="AA14" s="277"/>
      <c r="AB14" s="277"/>
      <c r="AC14" s="277"/>
      <c r="AD14" s="277"/>
      <c r="AE14" s="277"/>
      <c r="AF14" s="277"/>
      <c r="AG14" s="277"/>
      <c r="AH14" s="278"/>
      <c r="AI14" s="264" t="s">
        <v>5</v>
      </c>
      <c r="AJ14" s="259" t="s">
        <v>0</v>
      </c>
      <c r="AK14" s="271"/>
      <c r="AL14" s="272"/>
      <c r="AM14" s="272"/>
      <c r="AN14" s="272"/>
      <c r="AO14" s="272"/>
      <c r="AP14" s="272"/>
      <c r="AQ14" s="256" t="s">
        <v>6</v>
      </c>
      <c r="AR14" s="256"/>
    </row>
    <row r="15" spans="1:44" s="3" customFormat="1" ht="18" customHeight="1">
      <c r="A15" s="137"/>
      <c r="B15" s="8"/>
      <c r="C15" s="8"/>
      <c r="D15" s="8"/>
      <c r="E15" s="8"/>
      <c r="F15" s="8"/>
      <c r="G15" s="8"/>
      <c r="H15" s="45"/>
      <c r="I15" s="256"/>
      <c r="J15" s="256"/>
      <c r="K15" s="256"/>
      <c r="L15" s="256"/>
      <c r="M15" s="256"/>
      <c r="N15" s="256"/>
      <c r="O15" s="256"/>
      <c r="P15" s="279"/>
      <c r="Q15" s="280"/>
      <c r="R15" s="280"/>
      <c r="S15" s="280"/>
      <c r="T15" s="280"/>
      <c r="U15" s="280"/>
      <c r="V15" s="280"/>
      <c r="W15" s="280"/>
      <c r="X15" s="280"/>
      <c r="Y15" s="281"/>
      <c r="Z15" s="257" t="s">
        <v>39</v>
      </c>
      <c r="AA15" s="258"/>
      <c r="AB15" s="257" t="s">
        <v>40</v>
      </c>
      <c r="AC15" s="257" t="s">
        <v>41</v>
      </c>
      <c r="AD15" s="257" t="s">
        <v>42</v>
      </c>
      <c r="AE15" s="265" t="s">
        <v>43</v>
      </c>
      <c r="AF15" s="266"/>
      <c r="AG15" s="257" t="s">
        <v>44</v>
      </c>
      <c r="AH15" s="258"/>
      <c r="AI15" s="264"/>
      <c r="AJ15" s="260"/>
      <c r="AK15" s="273"/>
      <c r="AL15" s="274"/>
      <c r="AM15" s="274"/>
      <c r="AN15" s="274"/>
      <c r="AO15" s="274"/>
      <c r="AP15" s="274"/>
      <c r="AQ15" s="256"/>
      <c r="AR15" s="256"/>
    </row>
    <row r="16" spans="1:44" s="3" customFormat="1" ht="43.5" customHeight="1">
      <c r="A16" s="5"/>
      <c r="B16" s="8"/>
      <c r="C16" s="8"/>
      <c r="D16" s="8"/>
      <c r="E16" s="8"/>
      <c r="F16" s="8"/>
      <c r="G16" s="8"/>
      <c r="H16" s="45"/>
      <c r="I16" s="256"/>
      <c r="J16" s="256"/>
      <c r="K16" s="256"/>
      <c r="L16" s="256"/>
      <c r="M16" s="256"/>
      <c r="N16" s="256"/>
      <c r="O16" s="256"/>
      <c r="P16" s="273"/>
      <c r="Q16" s="274"/>
      <c r="R16" s="274"/>
      <c r="S16" s="274"/>
      <c r="T16" s="274"/>
      <c r="U16" s="274"/>
      <c r="V16" s="274"/>
      <c r="W16" s="274"/>
      <c r="X16" s="274"/>
      <c r="Y16" s="282"/>
      <c r="Z16" s="258"/>
      <c r="AA16" s="258"/>
      <c r="AB16" s="258"/>
      <c r="AC16" s="258"/>
      <c r="AD16" s="258"/>
      <c r="AE16" s="266"/>
      <c r="AF16" s="266"/>
      <c r="AG16" s="258"/>
      <c r="AH16" s="258"/>
      <c r="AI16" s="264"/>
      <c r="AJ16" s="260"/>
      <c r="AK16" s="5">
        <v>2022</v>
      </c>
      <c r="AL16" s="175">
        <v>2023</v>
      </c>
      <c r="AM16" s="5">
        <v>2024</v>
      </c>
      <c r="AN16" s="5">
        <v>2025</v>
      </c>
      <c r="AO16" s="5">
        <v>2026</v>
      </c>
      <c r="AP16" s="5">
        <v>2027</v>
      </c>
      <c r="AQ16" s="6" t="s">
        <v>7</v>
      </c>
      <c r="AR16" s="41" t="s">
        <v>8</v>
      </c>
    </row>
    <row r="17" spans="1:44" s="3" customFormat="1" ht="17.25" customHeight="1">
      <c r="A17" s="5"/>
      <c r="B17" s="8"/>
      <c r="C17" s="8"/>
      <c r="D17" s="8"/>
      <c r="E17" s="8"/>
      <c r="F17" s="8"/>
      <c r="G17" s="8"/>
      <c r="H17" s="45"/>
      <c r="I17" s="5">
        <v>1</v>
      </c>
      <c r="J17" s="5">
        <v>2</v>
      </c>
      <c r="K17" s="5">
        <v>3</v>
      </c>
      <c r="L17" s="5">
        <v>4</v>
      </c>
      <c r="M17" s="5">
        <v>5</v>
      </c>
      <c r="N17" s="5">
        <v>6</v>
      </c>
      <c r="O17" s="5">
        <v>7</v>
      </c>
      <c r="P17" s="5">
        <v>8</v>
      </c>
      <c r="Q17" s="5">
        <v>9</v>
      </c>
      <c r="R17" s="5">
        <v>10</v>
      </c>
      <c r="S17" s="5">
        <v>11</v>
      </c>
      <c r="T17" s="5">
        <v>12</v>
      </c>
      <c r="U17" s="5">
        <v>13</v>
      </c>
      <c r="V17" s="5">
        <v>14</v>
      </c>
      <c r="W17" s="5">
        <v>15</v>
      </c>
      <c r="X17" s="5">
        <v>16</v>
      </c>
      <c r="Y17" s="5">
        <v>17</v>
      </c>
      <c r="Z17" s="5">
        <v>18</v>
      </c>
      <c r="AA17" s="5">
        <v>19</v>
      </c>
      <c r="AB17" s="5">
        <v>20</v>
      </c>
      <c r="AC17" s="5">
        <v>21</v>
      </c>
      <c r="AD17" s="5">
        <v>22</v>
      </c>
      <c r="AE17" s="5">
        <v>23</v>
      </c>
      <c r="AF17" s="5">
        <v>24</v>
      </c>
      <c r="AG17" s="5">
        <v>25</v>
      </c>
      <c r="AH17" s="5">
        <v>26</v>
      </c>
      <c r="AI17" s="5">
        <v>27</v>
      </c>
      <c r="AJ17" s="44">
        <v>28</v>
      </c>
      <c r="AK17" s="5">
        <v>29</v>
      </c>
      <c r="AL17" s="175">
        <v>30</v>
      </c>
      <c r="AM17" s="5">
        <v>31</v>
      </c>
      <c r="AN17" s="5">
        <v>32</v>
      </c>
      <c r="AO17" s="5">
        <v>33</v>
      </c>
      <c r="AP17" s="5">
        <v>34</v>
      </c>
      <c r="AQ17" s="5">
        <v>35</v>
      </c>
      <c r="AR17" s="42">
        <v>36</v>
      </c>
    </row>
    <row r="18" spans="1:44" s="244" customFormat="1" ht="18.75">
      <c r="A18" s="236"/>
      <c r="B18" s="237"/>
      <c r="C18" s="237"/>
      <c r="D18" s="237"/>
      <c r="E18" s="237"/>
      <c r="F18" s="237"/>
      <c r="G18" s="237"/>
      <c r="H18" s="237"/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0</v>
      </c>
      <c r="S18" s="238">
        <v>0</v>
      </c>
      <c r="T18" s="238">
        <v>0</v>
      </c>
      <c r="U18" s="238">
        <v>0</v>
      </c>
      <c r="V18" s="238">
        <v>0</v>
      </c>
      <c r="W18" s="238">
        <v>0</v>
      </c>
      <c r="X18" s="238">
        <v>0</v>
      </c>
      <c r="Y18" s="238">
        <v>0</v>
      </c>
      <c r="Z18" s="238">
        <v>0</v>
      </c>
      <c r="AA18" s="238">
        <v>4</v>
      </c>
      <c r="AB18" s="238">
        <v>0</v>
      </c>
      <c r="AC18" s="238">
        <v>0</v>
      </c>
      <c r="AD18" s="238">
        <v>0</v>
      </c>
      <c r="AE18" s="238">
        <v>0</v>
      </c>
      <c r="AF18" s="238">
        <v>0</v>
      </c>
      <c r="AG18" s="238">
        <v>0</v>
      </c>
      <c r="AH18" s="238">
        <v>0</v>
      </c>
      <c r="AI18" s="239" t="s">
        <v>9</v>
      </c>
      <c r="AJ18" s="240" t="s">
        <v>11</v>
      </c>
      <c r="AK18" s="241">
        <f aca="true" t="shared" si="0" ref="AK18:AP18">AK25+AK124+AK155</f>
        <v>88315478.30999999</v>
      </c>
      <c r="AL18" s="242">
        <f t="shared" si="0"/>
        <v>100255827.41000001</v>
      </c>
      <c r="AM18" s="241">
        <f t="shared" si="0"/>
        <v>73215727.86999999</v>
      </c>
      <c r="AN18" s="241">
        <f t="shared" si="0"/>
        <v>70057793.99</v>
      </c>
      <c r="AO18" s="241">
        <f t="shared" si="0"/>
        <v>37379541.14</v>
      </c>
      <c r="AP18" s="241">
        <f t="shared" si="0"/>
        <v>37379541.14</v>
      </c>
      <c r="AQ18" s="241">
        <f>SUM(AK18:AP18)</f>
        <v>406603909.85999995</v>
      </c>
      <c r="AR18" s="243">
        <v>2027</v>
      </c>
    </row>
    <row r="19" spans="1:44" s="24" customFormat="1" ht="93.75">
      <c r="A19" s="23"/>
      <c r="B19" s="22"/>
      <c r="C19" s="22"/>
      <c r="D19" s="22"/>
      <c r="E19" s="22"/>
      <c r="F19" s="22"/>
      <c r="G19" s="22"/>
      <c r="H19" s="22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>
        <v>0</v>
      </c>
      <c r="AA19" s="80">
        <v>4</v>
      </c>
      <c r="AB19" s="80">
        <v>0</v>
      </c>
      <c r="AC19" s="80">
        <v>1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61" t="s">
        <v>13</v>
      </c>
      <c r="AJ19" s="62" t="s">
        <v>1</v>
      </c>
      <c r="AK19" s="153"/>
      <c r="AL19" s="176"/>
      <c r="AM19" s="153"/>
      <c r="AN19" s="153"/>
      <c r="AO19" s="153"/>
      <c r="AP19" s="153"/>
      <c r="AQ19" s="153"/>
      <c r="AR19" s="154"/>
    </row>
    <row r="20" spans="1:44" s="21" customFormat="1" ht="56.25">
      <c r="A20" s="23"/>
      <c r="B20" s="22"/>
      <c r="C20" s="22"/>
      <c r="D20" s="22"/>
      <c r="E20" s="22"/>
      <c r="F20" s="22"/>
      <c r="G20" s="22"/>
      <c r="H20" s="22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>
        <v>0</v>
      </c>
      <c r="AA20" s="80">
        <v>4</v>
      </c>
      <c r="AB20" s="80">
        <v>0</v>
      </c>
      <c r="AC20" s="80">
        <v>1</v>
      </c>
      <c r="AD20" s="80">
        <v>0</v>
      </c>
      <c r="AE20" s="80">
        <v>0</v>
      </c>
      <c r="AF20" s="80">
        <v>0</v>
      </c>
      <c r="AG20" s="80">
        <v>0</v>
      </c>
      <c r="AH20" s="80">
        <v>1</v>
      </c>
      <c r="AI20" s="61" t="s">
        <v>123</v>
      </c>
      <c r="AJ20" s="62" t="s">
        <v>4</v>
      </c>
      <c r="AK20" s="94">
        <v>90</v>
      </c>
      <c r="AL20" s="177">
        <v>90</v>
      </c>
      <c r="AM20" s="94">
        <v>90</v>
      </c>
      <c r="AN20" s="94">
        <v>90</v>
      </c>
      <c r="AO20" s="94">
        <v>90</v>
      </c>
      <c r="AP20" s="94">
        <v>90</v>
      </c>
      <c r="AQ20" s="94">
        <v>90</v>
      </c>
      <c r="AR20" s="97">
        <v>2027</v>
      </c>
    </row>
    <row r="21" spans="1:44" s="21" customFormat="1" ht="93.75">
      <c r="A21" s="23"/>
      <c r="B21" s="22"/>
      <c r="C21" s="22"/>
      <c r="D21" s="22"/>
      <c r="E21" s="22"/>
      <c r="F21" s="22"/>
      <c r="G21" s="22"/>
      <c r="H21" s="2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>
        <v>0</v>
      </c>
      <c r="AA21" s="80">
        <v>4</v>
      </c>
      <c r="AB21" s="80">
        <v>0</v>
      </c>
      <c r="AC21" s="80">
        <v>1</v>
      </c>
      <c r="AD21" s="80">
        <v>0</v>
      </c>
      <c r="AE21" s="80">
        <v>0</v>
      </c>
      <c r="AF21" s="80">
        <v>0</v>
      </c>
      <c r="AG21" s="80">
        <v>0</v>
      </c>
      <c r="AH21" s="80">
        <v>2</v>
      </c>
      <c r="AI21" s="61" t="s">
        <v>124</v>
      </c>
      <c r="AJ21" s="62" t="s">
        <v>2</v>
      </c>
      <c r="AK21" s="94">
        <v>36</v>
      </c>
      <c r="AL21" s="178">
        <v>36</v>
      </c>
      <c r="AM21" s="94">
        <v>36</v>
      </c>
      <c r="AN21" s="94">
        <v>36</v>
      </c>
      <c r="AO21" s="94">
        <v>36</v>
      </c>
      <c r="AP21" s="94">
        <v>36</v>
      </c>
      <c r="AQ21" s="94">
        <f>AM21</f>
        <v>36</v>
      </c>
      <c r="AR21" s="97">
        <v>2027</v>
      </c>
    </row>
    <row r="22" spans="1:44" s="21" customFormat="1" ht="131.25">
      <c r="A22" s="23"/>
      <c r="B22" s="22"/>
      <c r="C22" s="22"/>
      <c r="D22" s="22"/>
      <c r="E22" s="22"/>
      <c r="F22" s="22"/>
      <c r="G22" s="22"/>
      <c r="H22" s="22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>
        <v>0</v>
      </c>
      <c r="AA22" s="80">
        <v>4</v>
      </c>
      <c r="AB22" s="80">
        <v>0</v>
      </c>
      <c r="AC22" s="80">
        <v>1</v>
      </c>
      <c r="AD22" s="80">
        <v>0</v>
      </c>
      <c r="AE22" s="80">
        <v>0</v>
      </c>
      <c r="AF22" s="80">
        <v>0</v>
      </c>
      <c r="AG22" s="80">
        <v>0</v>
      </c>
      <c r="AH22" s="80">
        <v>3</v>
      </c>
      <c r="AI22" s="61" t="s">
        <v>125</v>
      </c>
      <c r="AJ22" s="62" t="s">
        <v>4</v>
      </c>
      <c r="AK22" s="94">
        <v>100</v>
      </c>
      <c r="AL22" s="178">
        <v>100</v>
      </c>
      <c r="AM22" s="97">
        <v>100</v>
      </c>
      <c r="AN22" s="97">
        <v>100</v>
      </c>
      <c r="AO22" s="97">
        <v>100</v>
      </c>
      <c r="AP22" s="97">
        <v>100</v>
      </c>
      <c r="AQ22" s="94">
        <f>AK22</f>
        <v>100</v>
      </c>
      <c r="AR22" s="97">
        <v>2027</v>
      </c>
    </row>
    <row r="23" spans="1:44" s="21" customFormat="1" ht="56.25">
      <c r="A23" s="23"/>
      <c r="B23" s="22"/>
      <c r="C23" s="22"/>
      <c r="D23" s="22"/>
      <c r="E23" s="22"/>
      <c r="F23" s="22"/>
      <c r="G23" s="22"/>
      <c r="H23" s="22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>
        <v>0</v>
      </c>
      <c r="AA23" s="80">
        <v>4</v>
      </c>
      <c r="AB23" s="80">
        <v>0</v>
      </c>
      <c r="AC23" s="80">
        <v>1</v>
      </c>
      <c r="AD23" s="80">
        <v>0</v>
      </c>
      <c r="AE23" s="80">
        <v>0</v>
      </c>
      <c r="AF23" s="80">
        <v>0</v>
      </c>
      <c r="AG23" s="80">
        <v>0</v>
      </c>
      <c r="AH23" s="80">
        <v>4</v>
      </c>
      <c r="AI23" s="61" t="s">
        <v>126</v>
      </c>
      <c r="AJ23" s="62" t="s">
        <v>4</v>
      </c>
      <c r="AK23" s="94">
        <v>110</v>
      </c>
      <c r="AL23" s="179">
        <v>109.44</v>
      </c>
      <c r="AM23" s="95">
        <v>111.77</v>
      </c>
      <c r="AN23" s="95">
        <v>114.1</v>
      </c>
      <c r="AO23" s="95">
        <v>116.43</v>
      </c>
      <c r="AP23" s="95">
        <v>118.76</v>
      </c>
      <c r="AQ23" s="94">
        <v>118.76</v>
      </c>
      <c r="AR23" s="97">
        <v>2027</v>
      </c>
    </row>
    <row r="24" spans="1:44" s="21" customFormat="1" ht="56.25">
      <c r="A24" s="23"/>
      <c r="B24" s="22"/>
      <c r="C24" s="22"/>
      <c r="D24" s="22"/>
      <c r="E24" s="22"/>
      <c r="F24" s="22"/>
      <c r="G24" s="22"/>
      <c r="H24" s="22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>
        <v>0</v>
      </c>
      <c r="AA24" s="80">
        <v>4</v>
      </c>
      <c r="AB24" s="80">
        <v>0</v>
      </c>
      <c r="AC24" s="80">
        <v>1</v>
      </c>
      <c r="AD24" s="80">
        <v>0</v>
      </c>
      <c r="AE24" s="80">
        <v>0</v>
      </c>
      <c r="AF24" s="80">
        <v>0</v>
      </c>
      <c r="AG24" s="80">
        <v>0</v>
      </c>
      <c r="AH24" s="80">
        <v>5</v>
      </c>
      <c r="AI24" s="61" t="s">
        <v>127</v>
      </c>
      <c r="AJ24" s="62" t="s">
        <v>11</v>
      </c>
      <c r="AK24" s="139">
        <v>32293.16</v>
      </c>
      <c r="AL24" s="180">
        <v>38186.5</v>
      </c>
      <c r="AM24" s="139">
        <v>32319.2</v>
      </c>
      <c r="AN24" s="139">
        <v>32319.2</v>
      </c>
      <c r="AO24" s="139">
        <v>32319.2</v>
      </c>
      <c r="AP24" s="139">
        <v>32319.2</v>
      </c>
      <c r="AQ24" s="96">
        <f>(AM24+AN24+AO24+AP24+AL24+AK24)/6</f>
        <v>33292.74333333333</v>
      </c>
      <c r="AR24" s="97">
        <v>2027</v>
      </c>
    </row>
    <row r="25" spans="1:44" s="21" customFormat="1" ht="56.25">
      <c r="A25" s="47"/>
      <c r="B25" s="48"/>
      <c r="C25" s="48"/>
      <c r="D25" s="48"/>
      <c r="E25" s="48"/>
      <c r="F25" s="48"/>
      <c r="G25" s="48"/>
      <c r="H25" s="48"/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4</v>
      </c>
      <c r="AB25" s="81">
        <v>1</v>
      </c>
      <c r="AC25" s="81">
        <v>1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208" t="s">
        <v>16</v>
      </c>
      <c r="AJ25" s="209" t="s">
        <v>11</v>
      </c>
      <c r="AK25" s="210">
        <f aca="true" t="shared" si="1" ref="AK25:AQ25">AK26+AK55+AK99+AK105+AK118</f>
        <v>86582668.13999999</v>
      </c>
      <c r="AL25" s="211">
        <f t="shared" si="1"/>
        <v>99870250.9</v>
      </c>
      <c r="AM25" s="211">
        <f t="shared" si="1"/>
        <v>72012516.69999999</v>
      </c>
      <c r="AN25" s="210">
        <f t="shared" si="1"/>
        <v>69641781.82</v>
      </c>
      <c r="AO25" s="210">
        <f t="shared" si="1"/>
        <v>37122842.22</v>
      </c>
      <c r="AP25" s="210">
        <f t="shared" si="1"/>
        <v>37122842.22</v>
      </c>
      <c r="AQ25" s="210">
        <f t="shared" si="1"/>
        <v>402352902</v>
      </c>
      <c r="AR25" s="130">
        <v>2027</v>
      </c>
    </row>
    <row r="26" spans="1:45" s="231" customFormat="1" ht="37.5">
      <c r="A26" s="226"/>
      <c r="B26" s="227"/>
      <c r="C26" s="227"/>
      <c r="D26" s="227"/>
      <c r="E26" s="227"/>
      <c r="F26" s="227"/>
      <c r="G26" s="227"/>
      <c r="H26" s="227"/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4</v>
      </c>
      <c r="AB26" s="90">
        <v>1</v>
      </c>
      <c r="AC26" s="90">
        <v>1</v>
      </c>
      <c r="AD26" s="90">
        <v>1</v>
      </c>
      <c r="AE26" s="90">
        <v>0</v>
      </c>
      <c r="AF26" s="90">
        <v>0</v>
      </c>
      <c r="AG26" s="90">
        <v>0</v>
      </c>
      <c r="AH26" s="90">
        <v>0</v>
      </c>
      <c r="AI26" s="212" t="s">
        <v>143</v>
      </c>
      <c r="AJ26" s="92" t="s">
        <v>11</v>
      </c>
      <c r="AK26" s="119">
        <f>AK29+AK34+AK36+AK38+AK41+AK43+AK45+AK47</f>
        <v>18042455.66</v>
      </c>
      <c r="AL26" s="203">
        <f>AL29+AL34+AL36+AL38+AL41+AL43+AL45+AL47+AL51+AL53</f>
        <v>18884633.65</v>
      </c>
      <c r="AM26" s="203">
        <f>AM29+AM34+AM36+AM38+AM41+AM43+AM45+AM47+AM51+AM53</f>
        <v>15661864.129999999</v>
      </c>
      <c r="AN26" s="203">
        <f>AN29+AN34+AN36+AN38+AN41+AN43+AN45+AN47+AN51+AN53</f>
        <v>15661864.129999999</v>
      </c>
      <c r="AO26" s="203">
        <f>AO29+AO34+AO36+AO38+AO41+AO43+AO45+AO47+AO51+AO53</f>
        <v>8130356.86</v>
      </c>
      <c r="AP26" s="203">
        <f>AP29+AP34+AP36+AP38+AP41+AP43+AP45+AP47+AP51+AP53</f>
        <v>8130356.86</v>
      </c>
      <c r="AQ26" s="119">
        <f aca="true" t="shared" si="2" ref="AQ26:AQ40">SUM(AK26:AP26)</f>
        <v>84511531.28999999</v>
      </c>
      <c r="AR26" s="120">
        <v>2027</v>
      </c>
      <c r="AS26" s="248"/>
    </row>
    <row r="27" spans="1:44" s="21" customFormat="1" ht="37.5">
      <c r="A27" s="23"/>
      <c r="B27" s="22"/>
      <c r="C27" s="22"/>
      <c r="D27" s="22"/>
      <c r="E27" s="22"/>
      <c r="F27" s="22"/>
      <c r="G27" s="22"/>
      <c r="H27" s="22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>
        <v>0</v>
      </c>
      <c r="AA27" s="79">
        <v>4</v>
      </c>
      <c r="AB27" s="79">
        <v>1</v>
      </c>
      <c r="AC27" s="79">
        <v>1</v>
      </c>
      <c r="AD27" s="79">
        <v>1</v>
      </c>
      <c r="AE27" s="79">
        <v>0</v>
      </c>
      <c r="AF27" s="79">
        <v>0</v>
      </c>
      <c r="AG27" s="79">
        <v>0</v>
      </c>
      <c r="AH27" s="79">
        <v>1</v>
      </c>
      <c r="AI27" s="61" t="s">
        <v>144</v>
      </c>
      <c r="AJ27" s="62" t="s">
        <v>2</v>
      </c>
      <c r="AK27" s="170">
        <v>112743</v>
      </c>
      <c r="AL27" s="181">
        <v>85000</v>
      </c>
      <c r="AM27" s="98">
        <v>85000</v>
      </c>
      <c r="AN27" s="98">
        <v>85000</v>
      </c>
      <c r="AO27" s="98">
        <v>85000</v>
      </c>
      <c r="AP27" s="98">
        <v>85000</v>
      </c>
      <c r="AQ27" s="98">
        <f t="shared" si="2"/>
        <v>537743</v>
      </c>
      <c r="AR27" s="97">
        <v>2027</v>
      </c>
    </row>
    <row r="28" spans="1:44" s="21" customFormat="1" ht="37.5">
      <c r="A28" s="23"/>
      <c r="B28" s="22"/>
      <c r="C28" s="22"/>
      <c r="D28" s="22"/>
      <c r="E28" s="22"/>
      <c r="F28" s="22"/>
      <c r="G28" s="22"/>
      <c r="H28" s="22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>
        <v>0</v>
      </c>
      <c r="AA28" s="79">
        <v>4</v>
      </c>
      <c r="AB28" s="79">
        <v>1</v>
      </c>
      <c r="AC28" s="79">
        <v>1</v>
      </c>
      <c r="AD28" s="79">
        <v>1</v>
      </c>
      <c r="AE28" s="79">
        <v>0</v>
      </c>
      <c r="AF28" s="79">
        <v>0</v>
      </c>
      <c r="AG28" s="79">
        <v>0</v>
      </c>
      <c r="AH28" s="79">
        <v>2</v>
      </c>
      <c r="AI28" s="61" t="s">
        <v>145</v>
      </c>
      <c r="AJ28" s="62" t="s">
        <v>2</v>
      </c>
      <c r="AK28" s="170">
        <v>2188</v>
      </c>
      <c r="AL28" s="178">
        <v>5550</v>
      </c>
      <c r="AM28" s="98">
        <v>5550</v>
      </c>
      <c r="AN28" s="98">
        <v>5550</v>
      </c>
      <c r="AO28" s="98">
        <v>5550</v>
      </c>
      <c r="AP28" s="98">
        <v>5550</v>
      </c>
      <c r="AQ28" s="98">
        <f t="shared" si="2"/>
        <v>29938</v>
      </c>
      <c r="AR28" s="97">
        <v>2027</v>
      </c>
    </row>
    <row r="29" spans="1:45" s="245" customFormat="1" ht="75">
      <c r="A29" s="49"/>
      <c r="B29" s="50"/>
      <c r="C29" s="50"/>
      <c r="D29" s="50"/>
      <c r="E29" s="50"/>
      <c r="F29" s="50"/>
      <c r="G29" s="50"/>
      <c r="H29" s="50"/>
      <c r="I29" s="82">
        <v>0</v>
      </c>
      <c r="J29" s="82">
        <v>3</v>
      </c>
      <c r="K29" s="82">
        <v>2</v>
      </c>
      <c r="L29" s="82">
        <v>0</v>
      </c>
      <c r="M29" s="82">
        <v>8</v>
      </c>
      <c r="N29" s="82">
        <v>0</v>
      </c>
      <c r="O29" s="82">
        <v>1</v>
      </c>
      <c r="P29" s="82">
        <v>0</v>
      </c>
      <c r="Q29" s="82">
        <v>4</v>
      </c>
      <c r="R29" s="82">
        <v>1</v>
      </c>
      <c r="S29" s="82">
        <v>0</v>
      </c>
      <c r="T29" s="82">
        <v>1</v>
      </c>
      <c r="U29" s="82">
        <v>2</v>
      </c>
      <c r="V29" s="82">
        <v>0</v>
      </c>
      <c r="W29" s="82">
        <v>0</v>
      </c>
      <c r="X29" s="82">
        <v>4</v>
      </c>
      <c r="Y29" s="82" t="s">
        <v>18</v>
      </c>
      <c r="Z29" s="82">
        <v>0</v>
      </c>
      <c r="AA29" s="82">
        <v>4</v>
      </c>
      <c r="AB29" s="82">
        <v>1</v>
      </c>
      <c r="AC29" s="82">
        <v>1</v>
      </c>
      <c r="AD29" s="82">
        <v>1</v>
      </c>
      <c r="AE29" s="82">
        <v>0</v>
      </c>
      <c r="AF29" s="82">
        <v>1</v>
      </c>
      <c r="AG29" s="82">
        <v>0</v>
      </c>
      <c r="AH29" s="82">
        <v>0</v>
      </c>
      <c r="AI29" s="64" t="s">
        <v>155</v>
      </c>
      <c r="AJ29" s="65" t="s">
        <v>11</v>
      </c>
      <c r="AK29" s="100">
        <v>7780905.5</v>
      </c>
      <c r="AL29" s="253">
        <f>8009356.86-300000-45000-45000</f>
        <v>7619356.86</v>
      </c>
      <c r="AM29" s="99">
        <v>8009356.86</v>
      </c>
      <c r="AN29" s="99">
        <v>8009356.86</v>
      </c>
      <c r="AO29" s="99">
        <v>8009356.86</v>
      </c>
      <c r="AP29" s="99">
        <v>8009356.86</v>
      </c>
      <c r="AQ29" s="100">
        <f t="shared" si="2"/>
        <v>47437689.8</v>
      </c>
      <c r="AR29" s="101">
        <v>2027</v>
      </c>
      <c r="AS29" s="248"/>
    </row>
    <row r="30" spans="1:44" s="21" customFormat="1" ht="37.5">
      <c r="A30" s="23"/>
      <c r="B30" s="22"/>
      <c r="C30" s="22"/>
      <c r="D30" s="22"/>
      <c r="E30" s="22"/>
      <c r="F30" s="22"/>
      <c r="G30" s="22"/>
      <c r="H30" s="22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>
        <v>0</v>
      </c>
      <c r="AA30" s="79">
        <v>4</v>
      </c>
      <c r="AB30" s="79">
        <v>1</v>
      </c>
      <c r="AC30" s="79">
        <v>1</v>
      </c>
      <c r="AD30" s="79">
        <v>1</v>
      </c>
      <c r="AE30" s="79">
        <v>0</v>
      </c>
      <c r="AF30" s="79">
        <v>1</v>
      </c>
      <c r="AG30" s="79">
        <v>0</v>
      </c>
      <c r="AH30" s="79">
        <v>1</v>
      </c>
      <c r="AI30" s="66" t="s">
        <v>156</v>
      </c>
      <c r="AJ30" s="67" t="s">
        <v>2</v>
      </c>
      <c r="AK30" s="132">
        <v>283228</v>
      </c>
      <c r="AL30" s="183">
        <v>264000</v>
      </c>
      <c r="AM30" s="127">
        <v>264000</v>
      </c>
      <c r="AN30" s="127">
        <v>264000</v>
      </c>
      <c r="AO30" s="127">
        <v>264000</v>
      </c>
      <c r="AP30" s="127">
        <v>264000</v>
      </c>
      <c r="AQ30" s="127">
        <f t="shared" si="2"/>
        <v>1603228</v>
      </c>
      <c r="AR30" s="97">
        <v>2027</v>
      </c>
    </row>
    <row r="31" spans="1:44" s="21" customFormat="1" ht="75">
      <c r="A31" s="23"/>
      <c r="B31" s="22"/>
      <c r="C31" s="22"/>
      <c r="D31" s="22"/>
      <c r="E31" s="22"/>
      <c r="F31" s="22"/>
      <c r="G31" s="22"/>
      <c r="H31" s="22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>
        <v>0</v>
      </c>
      <c r="AA31" s="79">
        <v>4</v>
      </c>
      <c r="AB31" s="79">
        <v>1</v>
      </c>
      <c r="AC31" s="79">
        <v>1</v>
      </c>
      <c r="AD31" s="79">
        <v>1</v>
      </c>
      <c r="AE31" s="79">
        <v>0</v>
      </c>
      <c r="AF31" s="79">
        <v>1</v>
      </c>
      <c r="AG31" s="79">
        <v>0</v>
      </c>
      <c r="AH31" s="79">
        <v>2</v>
      </c>
      <c r="AI31" s="61" t="s">
        <v>47</v>
      </c>
      <c r="AJ31" s="62" t="s">
        <v>2</v>
      </c>
      <c r="AK31" s="94">
        <v>1307</v>
      </c>
      <c r="AL31" s="177">
        <v>950</v>
      </c>
      <c r="AM31" s="94">
        <v>950</v>
      </c>
      <c r="AN31" s="94">
        <v>950</v>
      </c>
      <c r="AO31" s="94">
        <v>950</v>
      </c>
      <c r="AP31" s="94">
        <v>950</v>
      </c>
      <c r="AQ31" s="102">
        <f t="shared" si="2"/>
        <v>6057</v>
      </c>
      <c r="AR31" s="97">
        <v>2027</v>
      </c>
    </row>
    <row r="32" spans="1:44" s="21" customFormat="1" ht="75">
      <c r="A32" s="23"/>
      <c r="B32" s="22"/>
      <c r="C32" s="22"/>
      <c r="D32" s="22"/>
      <c r="E32" s="22"/>
      <c r="F32" s="22"/>
      <c r="G32" s="22"/>
      <c r="H32" s="22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>
        <v>0</v>
      </c>
      <c r="AA32" s="79">
        <v>4</v>
      </c>
      <c r="AB32" s="79">
        <v>1</v>
      </c>
      <c r="AC32" s="79">
        <v>1</v>
      </c>
      <c r="AD32" s="79">
        <v>1</v>
      </c>
      <c r="AE32" s="79">
        <v>0</v>
      </c>
      <c r="AF32" s="79">
        <v>1</v>
      </c>
      <c r="AG32" s="79">
        <v>0</v>
      </c>
      <c r="AH32" s="79">
        <v>3</v>
      </c>
      <c r="AI32" s="61" t="s">
        <v>48</v>
      </c>
      <c r="AJ32" s="62" t="s">
        <v>2</v>
      </c>
      <c r="AK32" s="98">
        <v>2002</v>
      </c>
      <c r="AL32" s="184">
        <v>2500</v>
      </c>
      <c r="AM32" s="126">
        <v>2500</v>
      </c>
      <c r="AN32" s="126">
        <v>2500</v>
      </c>
      <c r="AO32" s="126">
        <v>2500</v>
      </c>
      <c r="AP32" s="126">
        <v>2500</v>
      </c>
      <c r="AQ32" s="127">
        <f t="shared" si="2"/>
        <v>14502</v>
      </c>
      <c r="AR32" s="97">
        <v>2027</v>
      </c>
    </row>
    <row r="33" spans="1:44" s="21" customFormat="1" ht="56.25">
      <c r="A33" s="23"/>
      <c r="B33" s="22"/>
      <c r="C33" s="22"/>
      <c r="D33" s="22"/>
      <c r="E33" s="22"/>
      <c r="F33" s="22"/>
      <c r="G33" s="22"/>
      <c r="H33" s="22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>
        <v>0</v>
      </c>
      <c r="AA33" s="79">
        <v>4</v>
      </c>
      <c r="AB33" s="79">
        <v>1</v>
      </c>
      <c r="AC33" s="79">
        <v>1</v>
      </c>
      <c r="AD33" s="79">
        <v>1</v>
      </c>
      <c r="AE33" s="79">
        <v>0</v>
      </c>
      <c r="AF33" s="79">
        <v>1</v>
      </c>
      <c r="AG33" s="79">
        <v>0</v>
      </c>
      <c r="AH33" s="79">
        <v>4</v>
      </c>
      <c r="AI33" s="61" t="s">
        <v>49</v>
      </c>
      <c r="AJ33" s="62" t="s">
        <v>10</v>
      </c>
      <c r="AK33" s="97">
        <v>11</v>
      </c>
      <c r="AL33" s="178">
        <v>6</v>
      </c>
      <c r="AM33" s="97">
        <v>6</v>
      </c>
      <c r="AN33" s="97">
        <v>6</v>
      </c>
      <c r="AO33" s="97">
        <v>6</v>
      </c>
      <c r="AP33" s="97">
        <v>6</v>
      </c>
      <c r="AQ33" s="127">
        <f t="shared" si="2"/>
        <v>41</v>
      </c>
      <c r="AR33" s="97">
        <v>2027</v>
      </c>
    </row>
    <row r="34" spans="1:44" s="27" customFormat="1" ht="75">
      <c r="A34" s="19"/>
      <c r="B34" s="20"/>
      <c r="C34" s="20"/>
      <c r="D34" s="20"/>
      <c r="E34" s="20"/>
      <c r="F34" s="20"/>
      <c r="G34" s="20"/>
      <c r="H34" s="20"/>
      <c r="I34" s="82">
        <v>0</v>
      </c>
      <c r="J34" s="82">
        <v>3</v>
      </c>
      <c r="K34" s="82">
        <v>2</v>
      </c>
      <c r="L34" s="82">
        <v>0</v>
      </c>
      <c r="M34" s="82">
        <v>8</v>
      </c>
      <c r="N34" s="82">
        <v>0</v>
      </c>
      <c r="O34" s="82">
        <v>1</v>
      </c>
      <c r="P34" s="82">
        <v>0</v>
      </c>
      <c r="Q34" s="82">
        <v>4</v>
      </c>
      <c r="R34" s="82">
        <v>1</v>
      </c>
      <c r="S34" s="82">
        <v>0</v>
      </c>
      <c r="T34" s="82">
        <v>1</v>
      </c>
      <c r="U34" s="82" t="s">
        <v>29</v>
      </c>
      <c r="V34" s="82">
        <v>5</v>
      </c>
      <c r="W34" s="82">
        <v>1</v>
      </c>
      <c r="X34" s="82">
        <v>9</v>
      </c>
      <c r="Y34" s="82">
        <v>1</v>
      </c>
      <c r="Z34" s="82">
        <v>0</v>
      </c>
      <c r="AA34" s="82">
        <v>4</v>
      </c>
      <c r="AB34" s="82">
        <v>1</v>
      </c>
      <c r="AC34" s="82">
        <v>1</v>
      </c>
      <c r="AD34" s="82">
        <v>1</v>
      </c>
      <c r="AE34" s="82">
        <v>0</v>
      </c>
      <c r="AF34" s="82">
        <v>2</v>
      </c>
      <c r="AG34" s="82">
        <v>0</v>
      </c>
      <c r="AH34" s="82">
        <v>0</v>
      </c>
      <c r="AI34" s="64" t="s">
        <v>50</v>
      </c>
      <c r="AJ34" s="65" t="s">
        <v>11</v>
      </c>
      <c r="AK34" s="123">
        <v>0</v>
      </c>
      <c r="AL34" s="182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f t="shared" si="2"/>
        <v>0</v>
      </c>
      <c r="AR34" s="101">
        <v>2023</v>
      </c>
    </row>
    <row r="35" spans="1:44" s="21" customFormat="1" ht="56.25">
      <c r="A35" s="23"/>
      <c r="B35" s="22"/>
      <c r="C35" s="22"/>
      <c r="D35" s="22"/>
      <c r="E35" s="22"/>
      <c r="F35" s="22"/>
      <c r="G35" s="22"/>
      <c r="H35" s="22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>
        <v>0</v>
      </c>
      <c r="AA35" s="79">
        <v>4</v>
      </c>
      <c r="AB35" s="79">
        <v>1</v>
      </c>
      <c r="AC35" s="79">
        <v>1</v>
      </c>
      <c r="AD35" s="79">
        <v>1</v>
      </c>
      <c r="AE35" s="79">
        <v>0</v>
      </c>
      <c r="AF35" s="79">
        <v>2</v>
      </c>
      <c r="AG35" s="79">
        <v>0</v>
      </c>
      <c r="AH35" s="79">
        <v>1</v>
      </c>
      <c r="AI35" s="61" t="s">
        <v>51</v>
      </c>
      <c r="AJ35" s="62" t="s">
        <v>2</v>
      </c>
      <c r="AK35" s="126">
        <v>0</v>
      </c>
      <c r="AL35" s="178">
        <v>0</v>
      </c>
      <c r="AM35" s="97">
        <v>0</v>
      </c>
      <c r="AN35" s="97">
        <v>0</v>
      </c>
      <c r="AO35" s="97">
        <v>0</v>
      </c>
      <c r="AP35" s="97">
        <v>0</v>
      </c>
      <c r="AQ35" s="97">
        <f t="shared" si="2"/>
        <v>0</v>
      </c>
      <c r="AR35" s="97">
        <v>2023</v>
      </c>
    </row>
    <row r="36" spans="1:44" s="21" customFormat="1" ht="112.5">
      <c r="A36" s="19"/>
      <c r="B36" s="20"/>
      <c r="C36" s="20"/>
      <c r="D36" s="20"/>
      <c r="E36" s="20"/>
      <c r="F36" s="20"/>
      <c r="G36" s="20"/>
      <c r="H36" s="20"/>
      <c r="I36" s="82">
        <v>0</v>
      </c>
      <c r="J36" s="82">
        <v>3</v>
      </c>
      <c r="K36" s="82">
        <v>2</v>
      </c>
      <c r="L36" s="82">
        <v>0</v>
      </c>
      <c r="M36" s="82">
        <v>8</v>
      </c>
      <c r="N36" s="82">
        <v>0</v>
      </c>
      <c r="O36" s="82">
        <v>1</v>
      </c>
      <c r="P36" s="82">
        <v>0</v>
      </c>
      <c r="Q36" s="82">
        <v>4</v>
      </c>
      <c r="R36" s="82">
        <v>1</v>
      </c>
      <c r="S36" s="82">
        <v>0</v>
      </c>
      <c r="T36" s="82">
        <v>1</v>
      </c>
      <c r="U36" s="82" t="s">
        <v>29</v>
      </c>
      <c r="V36" s="82">
        <v>5</v>
      </c>
      <c r="W36" s="82">
        <v>1</v>
      </c>
      <c r="X36" s="82">
        <v>9</v>
      </c>
      <c r="Y36" s="82">
        <v>2</v>
      </c>
      <c r="Z36" s="82">
        <v>0</v>
      </c>
      <c r="AA36" s="82">
        <v>4</v>
      </c>
      <c r="AB36" s="82">
        <v>1</v>
      </c>
      <c r="AC36" s="82">
        <v>1</v>
      </c>
      <c r="AD36" s="82">
        <v>1</v>
      </c>
      <c r="AE36" s="82">
        <v>0</v>
      </c>
      <c r="AF36" s="82">
        <v>3</v>
      </c>
      <c r="AG36" s="82">
        <v>0</v>
      </c>
      <c r="AH36" s="82">
        <v>0</v>
      </c>
      <c r="AI36" s="68" t="s">
        <v>52</v>
      </c>
      <c r="AJ36" s="69" t="s">
        <v>11</v>
      </c>
      <c r="AK36" s="123">
        <v>0</v>
      </c>
      <c r="AL36" s="185">
        <v>0</v>
      </c>
      <c r="AM36" s="123">
        <v>0</v>
      </c>
      <c r="AN36" s="123">
        <v>0</v>
      </c>
      <c r="AO36" s="123">
        <v>0</v>
      </c>
      <c r="AP36" s="123">
        <v>0</v>
      </c>
      <c r="AQ36" s="123">
        <v>0</v>
      </c>
      <c r="AR36" s="101">
        <v>2022</v>
      </c>
    </row>
    <row r="37" spans="1:44" s="21" customFormat="1" ht="37.5">
      <c r="A37" s="25"/>
      <c r="B37" s="26"/>
      <c r="C37" s="26"/>
      <c r="D37" s="26"/>
      <c r="E37" s="26"/>
      <c r="F37" s="26"/>
      <c r="G37" s="26"/>
      <c r="H37" s="26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>
        <v>0</v>
      </c>
      <c r="AA37" s="80">
        <v>4</v>
      </c>
      <c r="AB37" s="80">
        <v>1</v>
      </c>
      <c r="AC37" s="80">
        <v>1</v>
      </c>
      <c r="AD37" s="80">
        <v>1</v>
      </c>
      <c r="AE37" s="80">
        <v>0</v>
      </c>
      <c r="AF37" s="80">
        <v>3</v>
      </c>
      <c r="AG37" s="80">
        <v>0</v>
      </c>
      <c r="AH37" s="80">
        <v>1</v>
      </c>
      <c r="AI37" s="70" t="s">
        <v>53</v>
      </c>
      <c r="AJ37" s="71" t="s">
        <v>2</v>
      </c>
      <c r="AK37" s="125">
        <v>0</v>
      </c>
      <c r="AL37" s="186">
        <v>0</v>
      </c>
      <c r="AM37" s="125">
        <v>0</v>
      </c>
      <c r="AN37" s="125">
        <v>0</v>
      </c>
      <c r="AO37" s="125">
        <v>0</v>
      </c>
      <c r="AP37" s="125">
        <v>0</v>
      </c>
      <c r="AQ37" s="125">
        <v>0</v>
      </c>
      <c r="AR37" s="102">
        <v>2022</v>
      </c>
    </row>
    <row r="38" spans="1:44" s="21" customFormat="1" ht="37.5">
      <c r="A38" s="19"/>
      <c r="B38" s="20"/>
      <c r="C38" s="20"/>
      <c r="D38" s="20"/>
      <c r="E38" s="20"/>
      <c r="F38" s="20"/>
      <c r="G38" s="20"/>
      <c r="H38" s="20"/>
      <c r="I38" s="82">
        <v>0</v>
      </c>
      <c r="J38" s="82">
        <v>3</v>
      </c>
      <c r="K38" s="82">
        <v>2</v>
      </c>
      <c r="L38" s="82">
        <v>0</v>
      </c>
      <c r="M38" s="82">
        <v>8</v>
      </c>
      <c r="N38" s="82">
        <v>0</v>
      </c>
      <c r="O38" s="82">
        <v>1</v>
      </c>
      <c r="P38" s="82">
        <v>0</v>
      </c>
      <c r="Q38" s="82">
        <v>4</v>
      </c>
      <c r="R38" s="82">
        <v>1</v>
      </c>
      <c r="S38" s="82">
        <v>0</v>
      </c>
      <c r="T38" s="82">
        <v>1</v>
      </c>
      <c r="U38" s="82">
        <v>2</v>
      </c>
      <c r="V38" s="82">
        <v>0</v>
      </c>
      <c r="W38" s="82">
        <v>0</v>
      </c>
      <c r="X38" s="82">
        <v>4</v>
      </c>
      <c r="Y38" s="82" t="s">
        <v>18</v>
      </c>
      <c r="Z38" s="82">
        <v>0</v>
      </c>
      <c r="AA38" s="82">
        <v>4</v>
      </c>
      <c r="AB38" s="82">
        <v>1</v>
      </c>
      <c r="AC38" s="82">
        <v>1</v>
      </c>
      <c r="AD38" s="82">
        <v>1</v>
      </c>
      <c r="AE38" s="82">
        <v>0</v>
      </c>
      <c r="AF38" s="82">
        <v>4</v>
      </c>
      <c r="AG38" s="82">
        <v>0</v>
      </c>
      <c r="AH38" s="82">
        <v>0</v>
      </c>
      <c r="AI38" s="68" t="s">
        <v>54</v>
      </c>
      <c r="AJ38" s="69" t="s">
        <v>11</v>
      </c>
      <c r="AK38" s="107">
        <f>1453574.44+89632.85-42242.7-12757.3-64000-158468-525.65-158.75</f>
        <v>1265054.8900000001</v>
      </c>
      <c r="AL38" s="182">
        <v>0</v>
      </c>
      <c r="AM38" s="99">
        <v>0</v>
      </c>
      <c r="AN38" s="99">
        <v>0</v>
      </c>
      <c r="AO38" s="99">
        <v>0</v>
      </c>
      <c r="AP38" s="99">
        <v>0</v>
      </c>
      <c r="AQ38" s="100">
        <f t="shared" si="2"/>
        <v>1265054.8900000001</v>
      </c>
      <c r="AR38" s="101">
        <v>2022</v>
      </c>
    </row>
    <row r="39" spans="1:44" s="21" customFormat="1" ht="37.5">
      <c r="A39" s="25"/>
      <c r="B39" s="26"/>
      <c r="C39" s="26"/>
      <c r="D39" s="26"/>
      <c r="E39" s="26"/>
      <c r="F39" s="26"/>
      <c r="G39" s="26"/>
      <c r="H39" s="26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>
        <v>0</v>
      </c>
      <c r="AA39" s="80">
        <v>4</v>
      </c>
      <c r="AB39" s="80">
        <v>1</v>
      </c>
      <c r="AC39" s="80">
        <v>1</v>
      </c>
      <c r="AD39" s="80">
        <v>1</v>
      </c>
      <c r="AE39" s="80">
        <v>0</v>
      </c>
      <c r="AF39" s="80">
        <v>4</v>
      </c>
      <c r="AG39" s="80">
        <v>0</v>
      </c>
      <c r="AH39" s="80">
        <v>1</v>
      </c>
      <c r="AI39" s="70" t="s">
        <v>55</v>
      </c>
      <c r="AJ39" s="71" t="s">
        <v>2</v>
      </c>
      <c r="AK39" s="102">
        <v>650</v>
      </c>
      <c r="AL39" s="187">
        <v>0</v>
      </c>
      <c r="AM39" s="102">
        <v>0</v>
      </c>
      <c r="AN39" s="102">
        <v>0</v>
      </c>
      <c r="AO39" s="102">
        <v>0</v>
      </c>
      <c r="AP39" s="102">
        <v>0</v>
      </c>
      <c r="AQ39" s="125">
        <f t="shared" si="2"/>
        <v>650</v>
      </c>
      <c r="AR39" s="102">
        <v>2022</v>
      </c>
    </row>
    <row r="40" spans="1:44" s="21" customFormat="1" ht="56.25">
      <c r="A40" s="25"/>
      <c r="B40" s="26"/>
      <c r="C40" s="26"/>
      <c r="D40" s="26"/>
      <c r="E40" s="26"/>
      <c r="F40" s="26"/>
      <c r="G40" s="26"/>
      <c r="H40" s="26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>
        <v>0</v>
      </c>
      <c r="AA40" s="80">
        <v>4</v>
      </c>
      <c r="AB40" s="80">
        <v>1</v>
      </c>
      <c r="AC40" s="80">
        <v>1</v>
      </c>
      <c r="AD40" s="80">
        <v>1</v>
      </c>
      <c r="AE40" s="80">
        <v>0</v>
      </c>
      <c r="AF40" s="80">
        <v>4</v>
      </c>
      <c r="AG40" s="80">
        <v>0</v>
      </c>
      <c r="AH40" s="80">
        <v>2</v>
      </c>
      <c r="AI40" s="70" t="s">
        <v>56</v>
      </c>
      <c r="AJ40" s="71" t="s">
        <v>2</v>
      </c>
      <c r="AK40" s="102">
        <v>13</v>
      </c>
      <c r="AL40" s="187">
        <v>0</v>
      </c>
      <c r="AM40" s="102">
        <v>0</v>
      </c>
      <c r="AN40" s="102">
        <v>0</v>
      </c>
      <c r="AO40" s="102">
        <v>0</v>
      </c>
      <c r="AP40" s="102">
        <v>0</v>
      </c>
      <c r="AQ40" s="125">
        <f t="shared" si="2"/>
        <v>13</v>
      </c>
      <c r="AR40" s="102">
        <v>2022</v>
      </c>
    </row>
    <row r="41" spans="1:44" s="21" customFormat="1" ht="75">
      <c r="A41" s="25"/>
      <c r="B41" s="26"/>
      <c r="C41" s="26"/>
      <c r="D41" s="26"/>
      <c r="E41" s="26"/>
      <c r="F41" s="26"/>
      <c r="G41" s="26"/>
      <c r="H41" s="26"/>
      <c r="I41" s="82">
        <v>0</v>
      </c>
      <c r="J41" s="82">
        <v>3</v>
      </c>
      <c r="K41" s="82">
        <v>2</v>
      </c>
      <c r="L41" s="82">
        <v>0</v>
      </c>
      <c r="M41" s="82">
        <v>8</v>
      </c>
      <c r="N41" s="82">
        <v>0</v>
      </c>
      <c r="O41" s="82">
        <v>1</v>
      </c>
      <c r="P41" s="82">
        <v>0</v>
      </c>
      <c r="Q41" s="82">
        <v>4</v>
      </c>
      <c r="R41" s="82">
        <v>1</v>
      </c>
      <c r="S41" s="82">
        <v>0</v>
      </c>
      <c r="T41" s="82">
        <v>1</v>
      </c>
      <c r="U41" s="82" t="s">
        <v>20</v>
      </c>
      <c r="V41" s="82">
        <v>0</v>
      </c>
      <c r="W41" s="82">
        <v>6</v>
      </c>
      <c r="X41" s="82">
        <v>8</v>
      </c>
      <c r="Y41" s="82">
        <v>0</v>
      </c>
      <c r="Z41" s="82">
        <v>0</v>
      </c>
      <c r="AA41" s="82">
        <v>4</v>
      </c>
      <c r="AB41" s="82">
        <v>1</v>
      </c>
      <c r="AC41" s="82">
        <v>1</v>
      </c>
      <c r="AD41" s="82">
        <v>1</v>
      </c>
      <c r="AE41" s="82">
        <v>0</v>
      </c>
      <c r="AF41" s="82">
        <v>5</v>
      </c>
      <c r="AG41" s="82">
        <v>0</v>
      </c>
      <c r="AH41" s="82">
        <v>0</v>
      </c>
      <c r="AI41" s="68" t="s">
        <v>132</v>
      </c>
      <c r="AJ41" s="69" t="s">
        <v>11</v>
      </c>
      <c r="AK41" s="107">
        <f>131873.39+339.64+102.57+525.65+158.75</f>
        <v>133000.00000000003</v>
      </c>
      <c r="AL41" s="188">
        <v>121000</v>
      </c>
      <c r="AM41" s="107">
        <v>121000</v>
      </c>
      <c r="AN41" s="107">
        <v>121000</v>
      </c>
      <c r="AO41" s="107">
        <v>121000</v>
      </c>
      <c r="AP41" s="107">
        <v>121000</v>
      </c>
      <c r="AQ41" s="107">
        <f>AK41+AL41+AM41+AN41+AO41+AP41</f>
        <v>738000</v>
      </c>
      <c r="AR41" s="101">
        <v>2027</v>
      </c>
    </row>
    <row r="42" spans="1:44" s="21" customFormat="1" ht="112.5">
      <c r="A42" s="25"/>
      <c r="B42" s="26"/>
      <c r="C42" s="26"/>
      <c r="D42" s="26"/>
      <c r="E42" s="26"/>
      <c r="F42" s="26"/>
      <c r="G42" s="26"/>
      <c r="H42" s="26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>
        <v>0</v>
      </c>
      <c r="AA42" s="80">
        <v>4</v>
      </c>
      <c r="AB42" s="80">
        <v>1</v>
      </c>
      <c r="AC42" s="80">
        <v>1</v>
      </c>
      <c r="AD42" s="80">
        <v>1</v>
      </c>
      <c r="AE42" s="80">
        <v>0</v>
      </c>
      <c r="AF42" s="80">
        <v>5</v>
      </c>
      <c r="AG42" s="80">
        <v>0</v>
      </c>
      <c r="AH42" s="80">
        <v>1</v>
      </c>
      <c r="AI42" s="72" t="s">
        <v>57</v>
      </c>
      <c r="AJ42" s="73" t="s">
        <v>2</v>
      </c>
      <c r="AK42" s="102">
        <v>30.4</v>
      </c>
      <c r="AL42" s="187">
        <v>28.3</v>
      </c>
      <c r="AM42" s="102">
        <v>28.3</v>
      </c>
      <c r="AN42" s="102">
        <v>28.3</v>
      </c>
      <c r="AO42" s="102">
        <v>28.3</v>
      </c>
      <c r="AP42" s="102">
        <v>28.3</v>
      </c>
      <c r="AQ42" s="133">
        <f>(AK42+AL42+AM42+AN42+AO42+AP42)/6</f>
        <v>28.650000000000002</v>
      </c>
      <c r="AR42" s="102">
        <v>2027</v>
      </c>
    </row>
    <row r="43" spans="1:44" s="21" customFormat="1" ht="75">
      <c r="A43" s="25"/>
      <c r="B43" s="26"/>
      <c r="C43" s="26"/>
      <c r="D43" s="26"/>
      <c r="E43" s="26"/>
      <c r="F43" s="26"/>
      <c r="G43" s="26"/>
      <c r="H43" s="26"/>
      <c r="I43" s="82">
        <v>0</v>
      </c>
      <c r="J43" s="82">
        <v>3</v>
      </c>
      <c r="K43" s="82">
        <v>2</v>
      </c>
      <c r="L43" s="82">
        <v>0</v>
      </c>
      <c r="M43" s="82">
        <v>8</v>
      </c>
      <c r="N43" s="82">
        <v>0</v>
      </c>
      <c r="O43" s="82">
        <v>1</v>
      </c>
      <c r="P43" s="82">
        <v>0</v>
      </c>
      <c r="Q43" s="82">
        <v>4</v>
      </c>
      <c r="R43" s="82">
        <v>1</v>
      </c>
      <c r="S43" s="82">
        <v>0</v>
      </c>
      <c r="T43" s="82">
        <v>1</v>
      </c>
      <c r="U43" s="82">
        <v>1</v>
      </c>
      <c r="V43" s="82">
        <v>0</v>
      </c>
      <c r="W43" s="82">
        <v>6</v>
      </c>
      <c r="X43" s="82">
        <v>8</v>
      </c>
      <c r="Y43" s="82">
        <v>0</v>
      </c>
      <c r="Z43" s="82">
        <v>0</v>
      </c>
      <c r="AA43" s="82">
        <v>4</v>
      </c>
      <c r="AB43" s="82">
        <v>1</v>
      </c>
      <c r="AC43" s="82">
        <v>1</v>
      </c>
      <c r="AD43" s="82">
        <v>1</v>
      </c>
      <c r="AE43" s="82">
        <v>0</v>
      </c>
      <c r="AF43" s="82">
        <v>6</v>
      </c>
      <c r="AG43" s="82">
        <v>0</v>
      </c>
      <c r="AH43" s="82">
        <v>0</v>
      </c>
      <c r="AI43" s="68" t="s">
        <v>133</v>
      </c>
      <c r="AJ43" s="69" t="s">
        <v>11</v>
      </c>
      <c r="AK43" s="122">
        <f>6549181.93+1265929.91+382310.83-30953.46-9347.94</f>
        <v>8157121.27</v>
      </c>
      <c r="AL43" s="249">
        <f>7531507.27+2382769.52</f>
        <v>9914276.79</v>
      </c>
      <c r="AM43" s="122">
        <v>7531507.27</v>
      </c>
      <c r="AN43" s="122">
        <v>7531507.27</v>
      </c>
      <c r="AO43" s="122">
        <v>0</v>
      </c>
      <c r="AP43" s="122">
        <v>0</v>
      </c>
      <c r="AQ43" s="107">
        <f>AK43+AL43+AM43+AN43+AO43+AP43</f>
        <v>33134412.599999998</v>
      </c>
      <c r="AR43" s="101">
        <v>2027</v>
      </c>
    </row>
    <row r="44" spans="1:44" s="21" customFormat="1" ht="112.5">
      <c r="A44" s="25"/>
      <c r="B44" s="26"/>
      <c r="C44" s="26"/>
      <c r="D44" s="26"/>
      <c r="E44" s="26"/>
      <c r="F44" s="26"/>
      <c r="G44" s="26"/>
      <c r="H44" s="26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>
        <v>0</v>
      </c>
      <c r="AA44" s="80">
        <v>4</v>
      </c>
      <c r="AB44" s="80">
        <v>1</v>
      </c>
      <c r="AC44" s="80">
        <v>1</v>
      </c>
      <c r="AD44" s="80">
        <v>1</v>
      </c>
      <c r="AE44" s="80">
        <v>0</v>
      </c>
      <c r="AF44" s="80">
        <v>6</v>
      </c>
      <c r="AG44" s="80">
        <v>0</v>
      </c>
      <c r="AH44" s="80">
        <v>1</v>
      </c>
      <c r="AI44" s="72" t="s">
        <v>58</v>
      </c>
      <c r="AJ44" s="73" t="s">
        <v>2</v>
      </c>
      <c r="AK44" s="102">
        <v>30.4</v>
      </c>
      <c r="AL44" s="187">
        <v>28.3</v>
      </c>
      <c r="AM44" s="102">
        <v>28.3</v>
      </c>
      <c r="AN44" s="102">
        <v>28.3</v>
      </c>
      <c r="AO44" s="102">
        <v>0</v>
      </c>
      <c r="AP44" s="102">
        <v>0</v>
      </c>
      <c r="AQ44" s="133">
        <f>(AK44+AL44+AM44+AN44)/4</f>
        <v>28.825</v>
      </c>
      <c r="AR44" s="102">
        <v>2027</v>
      </c>
    </row>
    <row r="45" spans="1:44" s="21" customFormat="1" ht="64.5" customHeight="1">
      <c r="A45" s="25"/>
      <c r="B45" s="26"/>
      <c r="C45" s="26"/>
      <c r="D45" s="26"/>
      <c r="E45" s="26"/>
      <c r="F45" s="26"/>
      <c r="G45" s="26"/>
      <c r="H45" s="26"/>
      <c r="I45" s="82">
        <v>0</v>
      </c>
      <c r="J45" s="82">
        <v>3</v>
      </c>
      <c r="K45" s="82">
        <v>2</v>
      </c>
      <c r="L45" s="82">
        <v>0</v>
      </c>
      <c r="M45" s="82">
        <v>8</v>
      </c>
      <c r="N45" s="82">
        <v>0</v>
      </c>
      <c r="O45" s="82">
        <v>1</v>
      </c>
      <c r="P45" s="82">
        <v>0</v>
      </c>
      <c r="Q45" s="82">
        <v>4</v>
      </c>
      <c r="R45" s="82">
        <v>1</v>
      </c>
      <c r="S45" s="82">
        <v>0</v>
      </c>
      <c r="T45" s="82">
        <v>1</v>
      </c>
      <c r="U45" s="82">
        <v>2</v>
      </c>
      <c r="V45" s="82">
        <v>0</v>
      </c>
      <c r="W45" s="82">
        <v>0</v>
      </c>
      <c r="X45" s="82">
        <v>5</v>
      </c>
      <c r="Y45" s="82" t="s">
        <v>18</v>
      </c>
      <c r="Z45" s="82">
        <v>0</v>
      </c>
      <c r="AA45" s="82">
        <v>4</v>
      </c>
      <c r="AB45" s="82">
        <v>1</v>
      </c>
      <c r="AC45" s="82">
        <v>1</v>
      </c>
      <c r="AD45" s="82">
        <v>1</v>
      </c>
      <c r="AE45" s="82">
        <v>0</v>
      </c>
      <c r="AF45" s="82">
        <v>7</v>
      </c>
      <c r="AG45" s="82">
        <v>0</v>
      </c>
      <c r="AH45" s="82">
        <v>0</v>
      </c>
      <c r="AI45" s="68" t="s">
        <v>146</v>
      </c>
      <c r="AJ45" s="69" t="s">
        <v>11</v>
      </c>
      <c r="AK45" s="107">
        <v>466374</v>
      </c>
      <c r="AL45" s="123">
        <v>0</v>
      </c>
      <c r="AM45" s="123">
        <v>0</v>
      </c>
      <c r="AN45" s="123">
        <v>0</v>
      </c>
      <c r="AO45" s="123">
        <v>0</v>
      </c>
      <c r="AP45" s="123">
        <v>0</v>
      </c>
      <c r="AQ45" s="107">
        <f>AK45</f>
        <v>466374</v>
      </c>
      <c r="AR45" s="101">
        <v>2023</v>
      </c>
    </row>
    <row r="46" spans="1:44" s="21" customFormat="1" ht="39.75" customHeight="1">
      <c r="A46" s="145"/>
      <c r="B46" s="146"/>
      <c r="C46" s="146"/>
      <c r="D46" s="146"/>
      <c r="E46" s="146"/>
      <c r="F46" s="146"/>
      <c r="G46" s="146"/>
      <c r="H46" s="146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>
        <v>0</v>
      </c>
      <c r="AA46" s="80">
        <v>4</v>
      </c>
      <c r="AB46" s="80">
        <v>1</v>
      </c>
      <c r="AC46" s="80">
        <v>1</v>
      </c>
      <c r="AD46" s="80">
        <v>1</v>
      </c>
      <c r="AE46" s="80">
        <v>0</v>
      </c>
      <c r="AF46" s="80">
        <v>7</v>
      </c>
      <c r="AG46" s="80">
        <v>0</v>
      </c>
      <c r="AH46" s="80">
        <v>1</v>
      </c>
      <c r="AI46" s="72" t="s">
        <v>149</v>
      </c>
      <c r="AJ46" s="73" t="s">
        <v>2</v>
      </c>
      <c r="AK46" s="148">
        <v>1</v>
      </c>
      <c r="AL46" s="189">
        <v>1</v>
      </c>
      <c r="AM46" s="115">
        <v>0</v>
      </c>
      <c r="AN46" s="115">
        <v>0</v>
      </c>
      <c r="AO46" s="115">
        <v>0</v>
      </c>
      <c r="AP46" s="115">
        <v>0</v>
      </c>
      <c r="AQ46" s="115">
        <f>AK46</f>
        <v>1</v>
      </c>
      <c r="AR46" s="102">
        <v>2023</v>
      </c>
    </row>
    <row r="47" spans="1:44" s="21" customFormat="1" ht="86.25" customHeight="1">
      <c r="A47" s="145"/>
      <c r="B47" s="146"/>
      <c r="C47" s="146"/>
      <c r="D47" s="146"/>
      <c r="E47" s="146"/>
      <c r="F47" s="146"/>
      <c r="G47" s="146"/>
      <c r="H47" s="146"/>
      <c r="I47" s="82">
        <v>0</v>
      </c>
      <c r="J47" s="82">
        <v>3</v>
      </c>
      <c r="K47" s="82">
        <v>2</v>
      </c>
      <c r="L47" s="82">
        <v>0</v>
      </c>
      <c r="M47" s="82">
        <v>8</v>
      </c>
      <c r="N47" s="82">
        <v>0</v>
      </c>
      <c r="O47" s="82">
        <v>1</v>
      </c>
      <c r="P47" s="82">
        <v>0</v>
      </c>
      <c r="Q47" s="82">
        <v>4</v>
      </c>
      <c r="R47" s="82">
        <v>1</v>
      </c>
      <c r="S47" s="82">
        <v>0</v>
      </c>
      <c r="T47" s="82">
        <v>1</v>
      </c>
      <c r="U47" s="82">
        <v>1</v>
      </c>
      <c r="V47" s="82">
        <v>0</v>
      </c>
      <c r="W47" s="82">
        <v>9</v>
      </c>
      <c r="X47" s="82">
        <v>2</v>
      </c>
      <c r="Y47" s="82">
        <v>0</v>
      </c>
      <c r="Z47" s="82">
        <v>0</v>
      </c>
      <c r="AA47" s="82">
        <v>4</v>
      </c>
      <c r="AB47" s="82">
        <v>1</v>
      </c>
      <c r="AC47" s="82">
        <v>1</v>
      </c>
      <c r="AD47" s="82">
        <v>1</v>
      </c>
      <c r="AE47" s="82">
        <v>0</v>
      </c>
      <c r="AF47" s="82">
        <v>8</v>
      </c>
      <c r="AG47" s="82">
        <v>0</v>
      </c>
      <c r="AH47" s="82">
        <v>0</v>
      </c>
      <c r="AI47" s="68" t="s">
        <v>147</v>
      </c>
      <c r="AJ47" s="69" t="s">
        <v>11</v>
      </c>
      <c r="AK47" s="107">
        <v>240000</v>
      </c>
      <c r="AL47" s="185">
        <v>0</v>
      </c>
      <c r="AM47" s="123">
        <v>0</v>
      </c>
      <c r="AN47" s="123">
        <v>0</v>
      </c>
      <c r="AO47" s="123">
        <v>0</v>
      </c>
      <c r="AP47" s="123">
        <v>0</v>
      </c>
      <c r="AQ47" s="107">
        <f>AK47</f>
        <v>240000</v>
      </c>
      <c r="AR47" s="101">
        <v>2022</v>
      </c>
    </row>
    <row r="48" spans="1:44" s="21" customFormat="1" ht="45" customHeight="1">
      <c r="A48" s="145"/>
      <c r="B48" s="146"/>
      <c r="C48" s="146"/>
      <c r="D48" s="146"/>
      <c r="E48" s="146"/>
      <c r="F48" s="146"/>
      <c r="G48" s="146"/>
      <c r="H48" s="146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>
        <v>0</v>
      </c>
      <c r="AA48" s="80">
        <v>4</v>
      </c>
      <c r="AB48" s="80">
        <v>1</v>
      </c>
      <c r="AC48" s="80">
        <v>1</v>
      </c>
      <c r="AD48" s="80">
        <v>1</v>
      </c>
      <c r="AE48" s="80">
        <v>0</v>
      </c>
      <c r="AF48" s="80">
        <v>8</v>
      </c>
      <c r="AG48" s="80">
        <v>0</v>
      </c>
      <c r="AH48" s="80">
        <v>1</v>
      </c>
      <c r="AI48" s="72" t="s">
        <v>148</v>
      </c>
      <c r="AJ48" s="73" t="s">
        <v>2</v>
      </c>
      <c r="AK48" s="148">
        <v>1</v>
      </c>
      <c r="AL48" s="189">
        <v>0</v>
      </c>
      <c r="AM48" s="115">
        <v>0</v>
      </c>
      <c r="AN48" s="115">
        <v>0</v>
      </c>
      <c r="AO48" s="115">
        <v>0</v>
      </c>
      <c r="AP48" s="115">
        <v>0</v>
      </c>
      <c r="AQ48" s="115">
        <f>AK48</f>
        <v>1</v>
      </c>
      <c r="AR48" s="102">
        <v>2022</v>
      </c>
    </row>
    <row r="49" spans="1:44" s="21" customFormat="1" ht="45" customHeight="1">
      <c r="A49" s="49"/>
      <c r="B49" s="50"/>
      <c r="C49" s="50"/>
      <c r="D49" s="50"/>
      <c r="E49" s="50"/>
      <c r="F49" s="50"/>
      <c r="G49" s="50"/>
      <c r="H49" s="50"/>
      <c r="I49" s="82">
        <v>0</v>
      </c>
      <c r="J49" s="82">
        <v>3</v>
      </c>
      <c r="K49" s="82">
        <v>2</v>
      </c>
      <c r="L49" s="82">
        <v>0</v>
      </c>
      <c r="M49" s="82">
        <v>8</v>
      </c>
      <c r="N49" s="82">
        <v>0</v>
      </c>
      <c r="O49" s="82">
        <v>1</v>
      </c>
      <c r="P49" s="82">
        <v>0</v>
      </c>
      <c r="Q49" s="82">
        <v>4</v>
      </c>
      <c r="R49" s="82">
        <v>1</v>
      </c>
      <c r="S49" s="82" t="s">
        <v>31</v>
      </c>
      <c r="T49" s="82">
        <v>1</v>
      </c>
      <c r="U49" s="82">
        <v>5</v>
      </c>
      <c r="V49" s="82">
        <v>4</v>
      </c>
      <c r="W49" s="82">
        <v>5</v>
      </c>
      <c r="X49" s="82">
        <v>4</v>
      </c>
      <c r="Y49" s="82">
        <v>0</v>
      </c>
      <c r="Z49" s="82">
        <v>0</v>
      </c>
      <c r="AA49" s="82">
        <v>4</v>
      </c>
      <c r="AB49" s="82">
        <v>1</v>
      </c>
      <c r="AC49" s="82">
        <v>1</v>
      </c>
      <c r="AD49" s="82">
        <v>1</v>
      </c>
      <c r="AE49" s="82">
        <v>0</v>
      </c>
      <c r="AF49" s="82">
        <v>9</v>
      </c>
      <c r="AG49" s="82">
        <v>0</v>
      </c>
      <c r="AH49" s="82">
        <v>0</v>
      </c>
      <c r="AI49" s="68" t="s">
        <v>159</v>
      </c>
      <c r="AJ49" s="69" t="s">
        <v>11</v>
      </c>
      <c r="AK49" s="124" t="s">
        <v>170</v>
      </c>
      <c r="AL49" s="190">
        <v>0</v>
      </c>
      <c r="AM49" s="123">
        <v>0</v>
      </c>
      <c r="AN49" s="123">
        <v>0</v>
      </c>
      <c r="AO49" s="123">
        <v>0</v>
      </c>
      <c r="AP49" s="123">
        <v>0</v>
      </c>
      <c r="AQ49" s="124">
        <f>AL49</f>
        <v>0</v>
      </c>
      <c r="AR49" s="101">
        <v>2023</v>
      </c>
    </row>
    <row r="50" spans="1:44" s="21" customFormat="1" ht="45" customHeight="1">
      <c r="A50" s="49"/>
      <c r="B50" s="50"/>
      <c r="C50" s="50"/>
      <c r="D50" s="50"/>
      <c r="E50" s="50"/>
      <c r="F50" s="50"/>
      <c r="G50" s="50"/>
      <c r="H50" s="5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>
        <v>0</v>
      </c>
      <c r="AA50" s="80">
        <v>4</v>
      </c>
      <c r="AB50" s="80">
        <v>1</v>
      </c>
      <c r="AC50" s="80">
        <v>1</v>
      </c>
      <c r="AD50" s="80">
        <v>1</v>
      </c>
      <c r="AE50" s="80">
        <v>0</v>
      </c>
      <c r="AF50" s="80">
        <v>9</v>
      </c>
      <c r="AG50" s="80">
        <v>0</v>
      </c>
      <c r="AH50" s="80">
        <v>1</v>
      </c>
      <c r="AI50" s="72" t="s">
        <v>160</v>
      </c>
      <c r="AJ50" s="73" t="s">
        <v>2</v>
      </c>
      <c r="AK50" s="169" t="s">
        <v>170</v>
      </c>
      <c r="AL50" s="191">
        <v>0</v>
      </c>
      <c r="AM50" s="115">
        <v>0</v>
      </c>
      <c r="AN50" s="115">
        <v>0</v>
      </c>
      <c r="AO50" s="115">
        <v>0</v>
      </c>
      <c r="AP50" s="115">
        <v>0</v>
      </c>
      <c r="AQ50" s="169">
        <f>AL50</f>
        <v>0</v>
      </c>
      <c r="AR50" s="102">
        <v>2023</v>
      </c>
    </row>
    <row r="51" spans="1:44" s="21" customFormat="1" ht="45" customHeight="1">
      <c r="A51" s="49"/>
      <c r="B51" s="50"/>
      <c r="C51" s="50"/>
      <c r="D51" s="50"/>
      <c r="E51" s="50"/>
      <c r="F51" s="50"/>
      <c r="G51" s="50"/>
      <c r="H51" s="50"/>
      <c r="I51" s="82">
        <v>0</v>
      </c>
      <c r="J51" s="82">
        <v>3</v>
      </c>
      <c r="K51" s="82">
        <v>2</v>
      </c>
      <c r="L51" s="82">
        <v>0</v>
      </c>
      <c r="M51" s="82">
        <v>8</v>
      </c>
      <c r="N51" s="82">
        <v>0</v>
      </c>
      <c r="O51" s="82">
        <v>1</v>
      </c>
      <c r="P51" s="82">
        <v>0</v>
      </c>
      <c r="Q51" s="82">
        <v>4</v>
      </c>
      <c r="R51" s="82">
        <v>1</v>
      </c>
      <c r="S51" s="82" t="s">
        <v>31</v>
      </c>
      <c r="T51" s="82">
        <v>3</v>
      </c>
      <c r="U51" s="82">
        <v>5</v>
      </c>
      <c r="V51" s="82">
        <v>4</v>
      </c>
      <c r="W51" s="82">
        <v>5</v>
      </c>
      <c r="X51" s="82">
        <v>3</v>
      </c>
      <c r="Y51" s="82">
        <v>0</v>
      </c>
      <c r="Z51" s="82">
        <v>0</v>
      </c>
      <c r="AA51" s="82">
        <v>4</v>
      </c>
      <c r="AB51" s="82">
        <v>1</v>
      </c>
      <c r="AC51" s="82">
        <v>1</v>
      </c>
      <c r="AD51" s="82">
        <v>1</v>
      </c>
      <c r="AE51" s="82">
        <v>1</v>
      </c>
      <c r="AF51" s="82">
        <v>0</v>
      </c>
      <c r="AG51" s="82">
        <v>0</v>
      </c>
      <c r="AH51" s="82">
        <v>0</v>
      </c>
      <c r="AI51" s="68" t="s">
        <v>168</v>
      </c>
      <c r="AJ51" s="69" t="s">
        <v>11</v>
      </c>
      <c r="AK51" s="124" t="s">
        <v>170</v>
      </c>
      <c r="AL51" s="188">
        <v>1000000</v>
      </c>
      <c r="AM51" s="123">
        <v>0</v>
      </c>
      <c r="AN51" s="123">
        <v>0</v>
      </c>
      <c r="AO51" s="123">
        <v>0</v>
      </c>
      <c r="AP51" s="123">
        <v>0</v>
      </c>
      <c r="AQ51" s="107">
        <v>1000000</v>
      </c>
      <c r="AR51" s="101">
        <v>2023</v>
      </c>
    </row>
    <row r="52" spans="1:44" s="21" customFormat="1" ht="45" customHeight="1">
      <c r="A52" s="49"/>
      <c r="B52" s="50"/>
      <c r="C52" s="50"/>
      <c r="D52" s="50"/>
      <c r="E52" s="50"/>
      <c r="F52" s="50"/>
      <c r="G52" s="50"/>
      <c r="H52" s="5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>
        <v>0</v>
      </c>
      <c r="AA52" s="80">
        <v>4</v>
      </c>
      <c r="AB52" s="80">
        <v>1</v>
      </c>
      <c r="AC52" s="80">
        <v>1</v>
      </c>
      <c r="AD52" s="80">
        <v>1</v>
      </c>
      <c r="AE52" s="80">
        <v>1</v>
      </c>
      <c r="AF52" s="80">
        <v>0</v>
      </c>
      <c r="AG52" s="80">
        <v>0</v>
      </c>
      <c r="AH52" s="80">
        <v>1</v>
      </c>
      <c r="AI52" s="72" t="s">
        <v>169</v>
      </c>
      <c r="AJ52" s="73" t="s">
        <v>2</v>
      </c>
      <c r="AK52" s="169" t="s">
        <v>170</v>
      </c>
      <c r="AL52" s="192">
        <v>1</v>
      </c>
      <c r="AM52" s="115">
        <v>0</v>
      </c>
      <c r="AN52" s="115">
        <v>0</v>
      </c>
      <c r="AO52" s="115">
        <v>0</v>
      </c>
      <c r="AP52" s="115">
        <v>0</v>
      </c>
      <c r="AQ52" s="169">
        <v>0</v>
      </c>
      <c r="AR52" s="102">
        <v>2023</v>
      </c>
    </row>
    <row r="53" spans="1:44" s="21" customFormat="1" ht="74.25" customHeight="1">
      <c r="A53" s="49"/>
      <c r="B53" s="50"/>
      <c r="C53" s="50"/>
      <c r="D53" s="50"/>
      <c r="E53" s="50"/>
      <c r="F53" s="50"/>
      <c r="G53" s="50"/>
      <c r="H53" s="50"/>
      <c r="I53" s="82">
        <f aca="true" t="shared" si="3" ref="I53:AH53">I34</f>
        <v>0</v>
      </c>
      <c r="J53" s="82">
        <f t="shared" si="3"/>
        <v>3</v>
      </c>
      <c r="K53" s="82">
        <f t="shared" si="3"/>
        <v>2</v>
      </c>
      <c r="L53" s="82">
        <f t="shared" si="3"/>
        <v>0</v>
      </c>
      <c r="M53" s="82">
        <f t="shared" si="3"/>
        <v>8</v>
      </c>
      <c r="N53" s="82">
        <f t="shared" si="3"/>
        <v>0</v>
      </c>
      <c r="O53" s="82">
        <f t="shared" si="3"/>
        <v>1</v>
      </c>
      <c r="P53" s="82">
        <f t="shared" si="3"/>
        <v>0</v>
      </c>
      <c r="Q53" s="82">
        <f t="shared" si="3"/>
        <v>4</v>
      </c>
      <c r="R53" s="82">
        <f t="shared" si="3"/>
        <v>1</v>
      </c>
      <c r="S53" s="82">
        <f t="shared" si="3"/>
        <v>0</v>
      </c>
      <c r="T53" s="82">
        <f t="shared" si="3"/>
        <v>1</v>
      </c>
      <c r="U53" s="82" t="str">
        <f t="shared" si="3"/>
        <v>L</v>
      </c>
      <c r="V53" s="82">
        <f t="shared" si="3"/>
        <v>5</v>
      </c>
      <c r="W53" s="82">
        <f t="shared" si="3"/>
        <v>1</v>
      </c>
      <c r="X53" s="82">
        <f t="shared" si="3"/>
        <v>9</v>
      </c>
      <c r="Y53" s="82">
        <v>2</v>
      </c>
      <c r="Z53" s="82">
        <f t="shared" si="3"/>
        <v>0</v>
      </c>
      <c r="AA53" s="82">
        <f t="shared" si="3"/>
        <v>4</v>
      </c>
      <c r="AB53" s="82">
        <f t="shared" si="3"/>
        <v>1</v>
      </c>
      <c r="AC53" s="82">
        <f t="shared" si="3"/>
        <v>1</v>
      </c>
      <c r="AD53" s="82">
        <f t="shared" si="3"/>
        <v>1</v>
      </c>
      <c r="AE53" s="82">
        <v>1</v>
      </c>
      <c r="AF53" s="82">
        <v>1</v>
      </c>
      <c r="AG53" s="82">
        <v>0</v>
      </c>
      <c r="AH53" s="82">
        <f t="shared" si="3"/>
        <v>0</v>
      </c>
      <c r="AI53" s="171" t="s">
        <v>174</v>
      </c>
      <c r="AJ53" s="69" t="s">
        <v>11</v>
      </c>
      <c r="AK53" s="124" t="s">
        <v>170</v>
      </c>
      <c r="AL53" s="188">
        <f>175000+55000</f>
        <v>230000</v>
      </c>
      <c r="AM53" s="123">
        <v>0</v>
      </c>
      <c r="AN53" s="123">
        <v>0</v>
      </c>
      <c r="AO53" s="123">
        <v>0</v>
      </c>
      <c r="AP53" s="123">
        <v>0</v>
      </c>
      <c r="AQ53" s="124">
        <f>AL53+AM53+AN53+AO53+AP53</f>
        <v>230000</v>
      </c>
      <c r="AR53" s="101">
        <v>2023</v>
      </c>
    </row>
    <row r="54" spans="1:44" s="21" customFormat="1" ht="63.75" customHeight="1">
      <c r="A54" s="49"/>
      <c r="B54" s="50"/>
      <c r="C54" s="50"/>
      <c r="D54" s="50"/>
      <c r="E54" s="50"/>
      <c r="F54" s="50"/>
      <c r="G54" s="50"/>
      <c r="H54" s="5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>
        <v>0</v>
      </c>
      <c r="AA54" s="80">
        <v>4</v>
      </c>
      <c r="AB54" s="80">
        <v>1</v>
      </c>
      <c r="AC54" s="80">
        <v>1</v>
      </c>
      <c r="AD54" s="80">
        <v>1</v>
      </c>
      <c r="AE54" s="80">
        <v>1</v>
      </c>
      <c r="AF54" s="80">
        <v>1</v>
      </c>
      <c r="AG54" s="80">
        <v>0</v>
      </c>
      <c r="AH54" s="80">
        <v>1</v>
      </c>
      <c r="AI54" s="72" t="s">
        <v>175</v>
      </c>
      <c r="AJ54" s="73" t="s">
        <v>2</v>
      </c>
      <c r="AK54" s="169" t="s">
        <v>170</v>
      </c>
      <c r="AL54" s="192">
        <v>1</v>
      </c>
      <c r="AM54" s="115">
        <v>0</v>
      </c>
      <c r="AN54" s="115">
        <v>0</v>
      </c>
      <c r="AO54" s="115">
        <v>0</v>
      </c>
      <c r="AP54" s="115">
        <v>0</v>
      </c>
      <c r="AQ54" s="169">
        <f>AL54+AM54+AN54+AO54+AP54</f>
        <v>1</v>
      </c>
      <c r="AR54" s="102">
        <v>2023</v>
      </c>
    </row>
    <row r="55" spans="1:44" s="231" customFormat="1" ht="56.25">
      <c r="A55" s="226"/>
      <c r="B55" s="227"/>
      <c r="C55" s="227"/>
      <c r="D55" s="227"/>
      <c r="E55" s="227"/>
      <c r="F55" s="227"/>
      <c r="G55" s="227"/>
      <c r="H55" s="227"/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4</v>
      </c>
      <c r="AB55" s="90">
        <v>1</v>
      </c>
      <c r="AC55" s="90">
        <v>1</v>
      </c>
      <c r="AD55" s="90">
        <v>2</v>
      </c>
      <c r="AE55" s="90">
        <v>0</v>
      </c>
      <c r="AF55" s="90">
        <v>0</v>
      </c>
      <c r="AG55" s="90">
        <v>0</v>
      </c>
      <c r="AH55" s="90">
        <v>0</v>
      </c>
      <c r="AI55" s="212" t="s">
        <v>59</v>
      </c>
      <c r="AJ55" s="92" t="s">
        <v>11</v>
      </c>
      <c r="AK55" s="228">
        <f>AK58+AK62+AK65+AK68+AK74+AK76+AK80+AK88+AK86</f>
        <v>50569038.269999996</v>
      </c>
      <c r="AL55" s="229">
        <f>AL58+AL62+AL65+AL68+AL74+AL76+AL80+AL88+AL86+AL90+AL93+AL95+AL97</f>
        <v>60540009.56</v>
      </c>
      <c r="AM55" s="229">
        <f>AM58+AM62+AM65+AM68+AM74+AM76+AM80+AM88+AM86+AM90+AM93+AM95+AM97</f>
        <v>41682819.269999996</v>
      </c>
      <c r="AN55" s="229">
        <f>AN58+AN62+AN65+AN68+AN74+AN76+AN80+AN88+AN86+AN90+AN93+AN95+AN97</f>
        <v>39681403.08</v>
      </c>
      <c r="AO55" s="229">
        <f>AO58+AO62+AO65+AO68+AO74+AO76+AO80+AO88+AO86+AO90+AO93+AO95+AO97</f>
        <v>19038510.35</v>
      </c>
      <c r="AP55" s="229">
        <f>AP58+AP62+AP65+AP68+AP74+AP76+AP80+AP88+AP86+AP90+AP93+AP95+AP97</f>
        <v>19038510.35</v>
      </c>
      <c r="AQ55" s="214">
        <f aca="true" t="shared" si="4" ref="AQ55:AQ61">SUM(AK55:AP55)</f>
        <v>230550290.88</v>
      </c>
      <c r="AR55" s="230">
        <v>2027</v>
      </c>
    </row>
    <row r="56" spans="1:44" s="21" customFormat="1" ht="75">
      <c r="A56" s="23"/>
      <c r="B56" s="22"/>
      <c r="C56" s="22"/>
      <c r="D56" s="22"/>
      <c r="E56" s="22"/>
      <c r="F56" s="22"/>
      <c r="G56" s="22"/>
      <c r="H56" s="22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>
        <v>0</v>
      </c>
      <c r="AA56" s="79">
        <v>4</v>
      </c>
      <c r="AB56" s="79">
        <v>1</v>
      </c>
      <c r="AC56" s="79">
        <v>1</v>
      </c>
      <c r="AD56" s="79">
        <v>2</v>
      </c>
      <c r="AE56" s="79">
        <v>0</v>
      </c>
      <c r="AF56" s="79">
        <v>0</v>
      </c>
      <c r="AG56" s="79">
        <v>0</v>
      </c>
      <c r="AH56" s="79">
        <v>1</v>
      </c>
      <c r="AI56" s="61" t="s">
        <v>60</v>
      </c>
      <c r="AJ56" s="62" t="s">
        <v>2</v>
      </c>
      <c r="AK56" s="98">
        <v>102</v>
      </c>
      <c r="AL56" s="181">
        <v>102</v>
      </c>
      <c r="AM56" s="98">
        <v>102</v>
      </c>
      <c r="AN56" s="98">
        <v>102</v>
      </c>
      <c r="AO56" s="98">
        <v>102</v>
      </c>
      <c r="AP56" s="98">
        <v>102</v>
      </c>
      <c r="AQ56" s="98">
        <f t="shared" si="4"/>
        <v>612</v>
      </c>
      <c r="AR56" s="102">
        <v>2027</v>
      </c>
    </row>
    <row r="57" spans="1:44" s="21" customFormat="1" ht="75">
      <c r="A57" s="23"/>
      <c r="B57" s="22"/>
      <c r="C57" s="22"/>
      <c r="D57" s="22"/>
      <c r="E57" s="22"/>
      <c r="F57" s="22"/>
      <c r="G57" s="22"/>
      <c r="H57" s="22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>
        <v>0</v>
      </c>
      <c r="AA57" s="79">
        <v>4</v>
      </c>
      <c r="AB57" s="79">
        <v>1</v>
      </c>
      <c r="AC57" s="79">
        <v>1</v>
      </c>
      <c r="AD57" s="79">
        <v>2</v>
      </c>
      <c r="AE57" s="79">
        <v>0</v>
      </c>
      <c r="AF57" s="79">
        <v>0</v>
      </c>
      <c r="AG57" s="79">
        <v>0</v>
      </c>
      <c r="AH57" s="79">
        <v>2</v>
      </c>
      <c r="AI57" s="61" t="s">
        <v>61</v>
      </c>
      <c r="AJ57" s="62" t="s">
        <v>3</v>
      </c>
      <c r="AK57" s="98">
        <v>1567</v>
      </c>
      <c r="AL57" s="181">
        <v>1570</v>
      </c>
      <c r="AM57" s="98">
        <v>1570</v>
      </c>
      <c r="AN57" s="98">
        <v>1570</v>
      </c>
      <c r="AO57" s="98">
        <v>1570</v>
      </c>
      <c r="AP57" s="98">
        <v>1570</v>
      </c>
      <c r="AQ57" s="98">
        <f t="shared" si="4"/>
        <v>9417</v>
      </c>
      <c r="AR57" s="102">
        <v>2027</v>
      </c>
    </row>
    <row r="58" spans="1:44" s="21" customFormat="1" ht="75">
      <c r="A58" s="23"/>
      <c r="B58" s="22"/>
      <c r="C58" s="22"/>
      <c r="D58" s="22"/>
      <c r="E58" s="22"/>
      <c r="F58" s="22"/>
      <c r="G58" s="22"/>
      <c r="H58" s="22"/>
      <c r="I58" s="82">
        <v>0</v>
      </c>
      <c r="J58" s="82">
        <v>3</v>
      </c>
      <c r="K58" s="82">
        <v>2</v>
      </c>
      <c r="L58" s="82">
        <v>0</v>
      </c>
      <c r="M58" s="82">
        <v>8</v>
      </c>
      <c r="N58" s="82">
        <v>0</v>
      </c>
      <c r="O58" s="82">
        <v>1</v>
      </c>
      <c r="P58" s="82">
        <v>0</v>
      </c>
      <c r="Q58" s="82">
        <v>4</v>
      </c>
      <c r="R58" s="82">
        <v>1</v>
      </c>
      <c r="S58" s="82">
        <v>0</v>
      </c>
      <c r="T58" s="82">
        <v>2</v>
      </c>
      <c r="U58" s="82">
        <v>2</v>
      </c>
      <c r="V58" s="82">
        <v>0</v>
      </c>
      <c r="W58" s="82">
        <v>0</v>
      </c>
      <c r="X58" s="82">
        <v>7</v>
      </c>
      <c r="Y58" s="82" t="s">
        <v>17</v>
      </c>
      <c r="Z58" s="82">
        <v>0</v>
      </c>
      <c r="AA58" s="82">
        <v>4</v>
      </c>
      <c r="AB58" s="82">
        <v>1</v>
      </c>
      <c r="AC58" s="82">
        <v>1</v>
      </c>
      <c r="AD58" s="82">
        <v>2</v>
      </c>
      <c r="AE58" s="82">
        <v>0</v>
      </c>
      <c r="AF58" s="82">
        <v>1</v>
      </c>
      <c r="AG58" s="82">
        <v>0</v>
      </c>
      <c r="AH58" s="82">
        <v>0</v>
      </c>
      <c r="AI58" s="64" t="s">
        <v>62</v>
      </c>
      <c r="AJ58" s="65" t="s">
        <v>11</v>
      </c>
      <c r="AK58" s="104">
        <f>16237462.43+382890.48+124409.55-101015.23-123.72+15100-36316</f>
        <v>16622407.51</v>
      </c>
      <c r="AL58" s="254">
        <f>16481241.29+100000+108000-40000+45000-4138.72</f>
        <v>16690102.569999998</v>
      </c>
      <c r="AM58" s="251">
        <f>11412621.95-510300-276900</f>
        <v>10625421.95</v>
      </c>
      <c r="AN58" s="104">
        <v>9790755.41</v>
      </c>
      <c r="AO58" s="104">
        <v>9790755.41</v>
      </c>
      <c r="AP58" s="104">
        <v>9790755.41</v>
      </c>
      <c r="AQ58" s="100">
        <f t="shared" si="4"/>
        <v>73310198.25999999</v>
      </c>
      <c r="AR58" s="105">
        <v>2027</v>
      </c>
    </row>
    <row r="59" spans="1:44" s="21" customFormat="1" ht="56.25">
      <c r="A59" s="23"/>
      <c r="B59" s="22"/>
      <c r="C59" s="22"/>
      <c r="D59" s="22"/>
      <c r="E59" s="22"/>
      <c r="F59" s="22"/>
      <c r="G59" s="22"/>
      <c r="H59" s="22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>
        <v>0</v>
      </c>
      <c r="AA59" s="79">
        <v>4</v>
      </c>
      <c r="AB59" s="79">
        <v>1</v>
      </c>
      <c r="AC59" s="79">
        <v>1</v>
      </c>
      <c r="AD59" s="79">
        <v>2</v>
      </c>
      <c r="AE59" s="79">
        <v>0</v>
      </c>
      <c r="AF59" s="79">
        <v>1</v>
      </c>
      <c r="AG59" s="79">
        <v>0</v>
      </c>
      <c r="AH59" s="79">
        <v>1</v>
      </c>
      <c r="AI59" s="61" t="s">
        <v>63</v>
      </c>
      <c r="AJ59" s="62" t="s">
        <v>2</v>
      </c>
      <c r="AK59" s="98">
        <v>1478</v>
      </c>
      <c r="AL59" s="181">
        <v>1550</v>
      </c>
      <c r="AM59" s="98">
        <v>1550</v>
      </c>
      <c r="AN59" s="98">
        <v>1550</v>
      </c>
      <c r="AO59" s="98">
        <v>1550</v>
      </c>
      <c r="AP59" s="98">
        <v>1550</v>
      </c>
      <c r="AQ59" s="98">
        <f t="shared" si="4"/>
        <v>9228</v>
      </c>
      <c r="AR59" s="102">
        <v>2027</v>
      </c>
    </row>
    <row r="60" spans="1:44" s="21" customFormat="1" ht="56.25">
      <c r="A60" s="23"/>
      <c r="B60" s="22"/>
      <c r="C60" s="22"/>
      <c r="D60" s="22"/>
      <c r="E60" s="22"/>
      <c r="F60" s="22"/>
      <c r="G60" s="22"/>
      <c r="H60" s="22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>
        <v>0</v>
      </c>
      <c r="AA60" s="79">
        <v>4</v>
      </c>
      <c r="AB60" s="79">
        <v>1</v>
      </c>
      <c r="AC60" s="79">
        <v>1</v>
      </c>
      <c r="AD60" s="79">
        <v>2</v>
      </c>
      <c r="AE60" s="79">
        <v>0</v>
      </c>
      <c r="AF60" s="79">
        <v>1</v>
      </c>
      <c r="AG60" s="79">
        <v>0</v>
      </c>
      <c r="AH60" s="79">
        <v>2</v>
      </c>
      <c r="AI60" s="70" t="s">
        <v>64</v>
      </c>
      <c r="AJ60" s="71" t="s">
        <v>2</v>
      </c>
      <c r="AK60" s="103">
        <v>248</v>
      </c>
      <c r="AL60" s="193">
        <v>70</v>
      </c>
      <c r="AM60" s="103">
        <v>70</v>
      </c>
      <c r="AN60" s="103">
        <v>70</v>
      </c>
      <c r="AO60" s="103">
        <v>70</v>
      </c>
      <c r="AP60" s="98">
        <v>70</v>
      </c>
      <c r="AQ60" s="98">
        <f t="shared" si="4"/>
        <v>598</v>
      </c>
      <c r="AR60" s="102">
        <v>2027</v>
      </c>
    </row>
    <row r="61" spans="1:44" s="21" customFormat="1" ht="37.5">
      <c r="A61" s="23"/>
      <c r="B61" s="22"/>
      <c r="C61" s="22"/>
      <c r="D61" s="22"/>
      <c r="E61" s="22"/>
      <c r="F61" s="22"/>
      <c r="G61" s="22"/>
      <c r="H61" s="22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>
        <v>0</v>
      </c>
      <c r="AA61" s="79">
        <v>4</v>
      </c>
      <c r="AB61" s="79">
        <v>1</v>
      </c>
      <c r="AC61" s="79">
        <v>1</v>
      </c>
      <c r="AD61" s="79">
        <v>2</v>
      </c>
      <c r="AE61" s="79">
        <v>0</v>
      </c>
      <c r="AF61" s="79">
        <v>1</v>
      </c>
      <c r="AG61" s="79">
        <v>0</v>
      </c>
      <c r="AH61" s="79">
        <v>3</v>
      </c>
      <c r="AI61" s="61" t="s">
        <v>65</v>
      </c>
      <c r="AJ61" s="62" t="s">
        <v>4</v>
      </c>
      <c r="AK61" s="97">
        <v>80</v>
      </c>
      <c r="AL61" s="178">
        <v>80</v>
      </c>
      <c r="AM61" s="97">
        <v>80</v>
      </c>
      <c r="AN61" s="97">
        <v>80</v>
      </c>
      <c r="AO61" s="97">
        <v>80</v>
      </c>
      <c r="AP61" s="97">
        <v>80</v>
      </c>
      <c r="AQ61" s="98">
        <f t="shared" si="4"/>
        <v>480</v>
      </c>
      <c r="AR61" s="102">
        <v>2027</v>
      </c>
    </row>
    <row r="62" spans="1:44" s="21" customFormat="1" ht="56.25">
      <c r="A62" s="49"/>
      <c r="B62" s="50"/>
      <c r="C62" s="50"/>
      <c r="D62" s="50"/>
      <c r="E62" s="50"/>
      <c r="F62" s="50"/>
      <c r="G62" s="50"/>
      <c r="H62" s="50"/>
      <c r="I62" s="82">
        <v>0</v>
      </c>
      <c r="J62" s="82">
        <v>3</v>
      </c>
      <c r="K62" s="82">
        <v>2</v>
      </c>
      <c r="L62" s="82">
        <v>0</v>
      </c>
      <c r="M62" s="82">
        <v>8</v>
      </c>
      <c r="N62" s="82">
        <v>0</v>
      </c>
      <c r="O62" s="82">
        <v>8</v>
      </c>
      <c r="P62" s="82">
        <v>0</v>
      </c>
      <c r="Q62" s="82">
        <v>4</v>
      </c>
      <c r="R62" s="82">
        <v>1</v>
      </c>
      <c r="S62" s="82">
        <v>0</v>
      </c>
      <c r="T62" s="82">
        <v>2</v>
      </c>
      <c r="U62" s="82">
        <v>2</v>
      </c>
      <c r="V62" s="82">
        <v>0</v>
      </c>
      <c r="W62" s="82">
        <v>0</v>
      </c>
      <c r="X62" s="82">
        <v>7</v>
      </c>
      <c r="Y62" s="82" t="s">
        <v>17</v>
      </c>
      <c r="Z62" s="82">
        <v>0</v>
      </c>
      <c r="AA62" s="82">
        <v>4</v>
      </c>
      <c r="AB62" s="82">
        <v>1</v>
      </c>
      <c r="AC62" s="82">
        <v>1</v>
      </c>
      <c r="AD62" s="82">
        <v>2</v>
      </c>
      <c r="AE62" s="82">
        <v>0</v>
      </c>
      <c r="AF62" s="82">
        <v>2</v>
      </c>
      <c r="AG62" s="82">
        <v>0</v>
      </c>
      <c r="AH62" s="82">
        <v>0</v>
      </c>
      <c r="AI62" s="68" t="s">
        <v>66</v>
      </c>
      <c r="AJ62" s="69" t="s">
        <v>11</v>
      </c>
      <c r="AK62" s="107">
        <f>2152362.65+500000-50000</f>
        <v>2602362.65</v>
      </c>
      <c r="AL62" s="188">
        <v>1900000</v>
      </c>
      <c r="AM62" s="107">
        <v>1900000</v>
      </c>
      <c r="AN62" s="107">
        <v>1900000</v>
      </c>
      <c r="AO62" s="107">
        <v>1900000</v>
      </c>
      <c r="AP62" s="107">
        <v>1900000</v>
      </c>
      <c r="AQ62" s="107">
        <f>AK62+AL62+AM62+AN62+AO62+AP62</f>
        <v>12102362.65</v>
      </c>
      <c r="AR62" s="101">
        <v>2027</v>
      </c>
    </row>
    <row r="63" spans="1:44" s="21" customFormat="1" ht="56.25">
      <c r="A63" s="23"/>
      <c r="B63" s="22"/>
      <c r="C63" s="22"/>
      <c r="D63" s="22"/>
      <c r="E63" s="22"/>
      <c r="F63" s="22"/>
      <c r="G63" s="22"/>
      <c r="H63" s="22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>
        <v>0</v>
      </c>
      <c r="AA63" s="79">
        <v>4</v>
      </c>
      <c r="AB63" s="79">
        <v>1</v>
      </c>
      <c r="AC63" s="79">
        <v>1</v>
      </c>
      <c r="AD63" s="79">
        <v>2</v>
      </c>
      <c r="AE63" s="79">
        <v>0</v>
      </c>
      <c r="AF63" s="79">
        <v>2</v>
      </c>
      <c r="AG63" s="79">
        <v>0</v>
      </c>
      <c r="AH63" s="79">
        <v>1</v>
      </c>
      <c r="AI63" s="61" t="s">
        <v>67</v>
      </c>
      <c r="AJ63" s="62" t="s">
        <v>2</v>
      </c>
      <c r="AK63" s="97">
        <v>6</v>
      </c>
      <c r="AL63" s="178">
        <v>11</v>
      </c>
      <c r="AM63" s="97">
        <v>11</v>
      </c>
      <c r="AN63" s="97">
        <v>11</v>
      </c>
      <c r="AO63" s="97">
        <v>11</v>
      </c>
      <c r="AP63" s="97">
        <v>11</v>
      </c>
      <c r="AQ63" s="98">
        <v>11</v>
      </c>
      <c r="AR63" s="97">
        <v>2027</v>
      </c>
    </row>
    <row r="64" spans="1:44" s="21" customFormat="1" ht="56.25">
      <c r="A64" s="23"/>
      <c r="B64" s="22"/>
      <c r="C64" s="22"/>
      <c r="D64" s="22"/>
      <c r="E64" s="22"/>
      <c r="F64" s="22"/>
      <c r="G64" s="22"/>
      <c r="H64" s="22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>
        <v>0</v>
      </c>
      <c r="AA64" s="79">
        <v>4</v>
      </c>
      <c r="AB64" s="79">
        <v>1</v>
      </c>
      <c r="AC64" s="79">
        <v>1</v>
      </c>
      <c r="AD64" s="79">
        <v>2</v>
      </c>
      <c r="AE64" s="79">
        <v>0</v>
      </c>
      <c r="AF64" s="79">
        <v>2</v>
      </c>
      <c r="AG64" s="79">
        <v>0</v>
      </c>
      <c r="AH64" s="79">
        <v>2</v>
      </c>
      <c r="AI64" s="61" t="s">
        <v>68</v>
      </c>
      <c r="AJ64" s="62" t="s">
        <v>2</v>
      </c>
      <c r="AK64" s="97">
        <v>8097</v>
      </c>
      <c r="AL64" s="178">
        <v>6200</v>
      </c>
      <c r="AM64" s="97">
        <v>6200</v>
      </c>
      <c r="AN64" s="97">
        <v>6200</v>
      </c>
      <c r="AO64" s="97">
        <v>6200</v>
      </c>
      <c r="AP64" s="97">
        <v>6200</v>
      </c>
      <c r="AQ64" s="98">
        <f>AP64+AO64+AN64+AM64+AL64+AK64</f>
        <v>39097</v>
      </c>
      <c r="AR64" s="97">
        <v>2027</v>
      </c>
    </row>
    <row r="65" spans="1:44" s="21" customFormat="1" ht="75">
      <c r="A65" s="49"/>
      <c r="B65" s="50"/>
      <c r="C65" s="50"/>
      <c r="D65" s="50"/>
      <c r="E65" s="50"/>
      <c r="F65" s="50"/>
      <c r="G65" s="50"/>
      <c r="H65" s="50"/>
      <c r="I65" s="82">
        <v>0</v>
      </c>
      <c r="J65" s="82">
        <v>3</v>
      </c>
      <c r="K65" s="82">
        <v>2</v>
      </c>
      <c r="L65" s="82">
        <v>0</v>
      </c>
      <c r="M65" s="82">
        <v>8</v>
      </c>
      <c r="N65" s="82">
        <v>0</v>
      </c>
      <c r="O65" s="82">
        <v>1</v>
      </c>
      <c r="P65" s="82">
        <v>0</v>
      </c>
      <c r="Q65" s="82">
        <v>4</v>
      </c>
      <c r="R65" s="82">
        <v>1</v>
      </c>
      <c r="S65" s="82">
        <v>0</v>
      </c>
      <c r="T65" s="82">
        <v>2</v>
      </c>
      <c r="U65" s="82">
        <v>2</v>
      </c>
      <c r="V65" s="82">
        <v>0</v>
      </c>
      <c r="W65" s="82">
        <v>0</v>
      </c>
      <c r="X65" s="82">
        <v>7</v>
      </c>
      <c r="Y65" s="82" t="s">
        <v>17</v>
      </c>
      <c r="Z65" s="82">
        <v>0</v>
      </c>
      <c r="AA65" s="82">
        <v>4</v>
      </c>
      <c r="AB65" s="82">
        <v>1</v>
      </c>
      <c r="AC65" s="82">
        <v>1</v>
      </c>
      <c r="AD65" s="82">
        <v>2</v>
      </c>
      <c r="AE65" s="82">
        <v>0</v>
      </c>
      <c r="AF65" s="82">
        <v>3</v>
      </c>
      <c r="AG65" s="82">
        <v>0</v>
      </c>
      <c r="AH65" s="82">
        <v>0</v>
      </c>
      <c r="AI65" s="68" t="s">
        <v>69</v>
      </c>
      <c r="AJ65" s="69" t="s">
        <v>11</v>
      </c>
      <c r="AK65" s="104">
        <f>7852215.33+503010+54426.2+277468+152532-404.82</f>
        <v>8839246.709999999</v>
      </c>
      <c r="AL65" s="254">
        <f>9676128.64-600+80000-150000+102000+8000</f>
        <v>9715528.64</v>
      </c>
      <c r="AM65" s="104">
        <v>4391149.45</v>
      </c>
      <c r="AN65" s="104">
        <v>3224399.8</v>
      </c>
      <c r="AO65" s="104">
        <v>3224399.8</v>
      </c>
      <c r="AP65" s="104">
        <v>3224399.8</v>
      </c>
      <c r="AQ65" s="100">
        <f aca="true" t="shared" si="5" ref="AQ65:AQ70">SUM(AK65:AP65)</f>
        <v>32619124.200000003</v>
      </c>
      <c r="AR65" s="105">
        <v>2027</v>
      </c>
    </row>
    <row r="66" spans="1:44" s="21" customFormat="1" ht="56.25">
      <c r="A66" s="23"/>
      <c r="B66" s="22"/>
      <c r="C66" s="22"/>
      <c r="D66" s="22"/>
      <c r="E66" s="22"/>
      <c r="F66" s="22"/>
      <c r="G66" s="22"/>
      <c r="H66" s="22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>
        <v>0</v>
      </c>
      <c r="AA66" s="79">
        <v>4</v>
      </c>
      <c r="AB66" s="79">
        <v>1</v>
      </c>
      <c r="AC66" s="79">
        <v>1</v>
      </c>
      <c r="AD66" s="79">
        <v>2</v>
      </c>
      <c r="AE66" s="79">
        <v>0</v>
      </c>
      <c r="AF66" s="79">
        <v>3</v>
      </c>
      <c r="AG66" s="79">
        <v>0</v>
      </c>
      <c r="AH66" s="79">
        <v>1</v>
      </c>
      <c r="AI66" s="61" t="s">
        <v>70</v>
      </c>
      <c r="AJ66" s="62" t="s">
        <v>2</v>
      </c>
      <c r="AK66" s="108">
        <v>185</v>
      </c>
      <c r="AL66" s="194">
        <v>210</v>
      </c>
      <c r="AM66" s="108">
        <v>210</v>
      </c>
      <c r="AN66" s="108">
        <v>210</v>
      </c>
      <c r="AO66" s="108">
        <v>210</v>
      </c>
      <c r="AP66" s="108">
        <v>210</v>
      </c>
      <c r="AQ66" s="108">
        <f t="shared" si="5"/>
        <v>1235</v>
      </c>
      <c r="AR66" s="102">
        <v>2027</v>
      </c>
    </row>
    <row r="67" spans="1:44" s="21" customFormat="1" ht="56.25">
      <c r="A67" s="23"/>
      <c r="B67" s="22"/>
      <c r="C67" s="22"/>
      <c r="D67" s="22"/>
      <c r="E67" s="22"/>
      <c r="F67" s="22"/>
      <c r="G67" s="22"/>
      <c r="H67" s="22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>
        <v>0</v>
      </c>
      <c r="AA67" s="79">
        <v>4</v>
      </c>
      <c r="AB67" s="79">
        <v>1</v>
      </c>
      <c r="AC67" s="79">
        <v>1</v>
      </c>
      <c r="AD67" s="79">
        <v>2</v>
      </c>
      <c r="AE67" s="79">
        <v>0</v>
      </c>
      <c r="AF67" s="79">
        <v>3</v>
      </c>
      <c r="AG67" s="79">
        <v>0</v>
      </c>
      <c r="AH67" s="79">
        <v>2</v>
      </c>
      <c r="AI67" s="61" t="s">
        <v>71</v>
      </c>
      <c r="AJ67" s="62" t="s">
        <v>4</v>
      </c>
      <c r="AK67" s="108">
        <v>80</v>
      </c>
      <c r="AL67" s="194">
        <v>80</v>
      </c>
      <c r="AM67" s="108">
        <v>80</v>
      </c>
      <c r="AN67" s="108">
        <v>80</v>
      </c>
      <c r="AO67" s="108">
        <v>80</v>
      </c>
      <c r="AP67" s="108">
        <v>80</v>
      </c>
      <c r="AQ67" s="108">
        <f t="shared" si="5"/>
        <v>480</v>
      </c>
      <c r="AR67" s="102">
        <v>2027</v>
      </c>
    </row>
    <row r="68" spans="1:44" s="21" customFormat="1" ht="62.25" customHeight="1">
      <c r="A68" s="50"/>
      <c r="B68" s="50"/>
      <c r="C68" s="50"/>
      <c r="D68" s="50"/>
      <c r="E68" s="50"/>
      <c r="F68" s="50"/>
      <c r="G68" s="50"/>
      <c r="H68" s="50"/>
      <c r="I68" s="82">
        <v>0</v>
      </c>
      <c r="J68" s="82">
        <v>3</v>
      </c>
      <c r="K68" s="82">
        <v>2</v>
      </c>
      <c r="L68" s="82">
        <v>0</v>
      </c>
      <c r="M68" s="82">
        <v>8</v>
      </c>
      <c r="N68" s="82">
        <v>0</v>
      </c>
      <c r="O68" s="82">
        <v>1</v>
      </c>
      <c r="P68" s="82">
        <v>0</v>
      </c>
      <c r="Q68" s="82">
        <v>4</v>
      </c>
      <c r="R68" s="82">
        <v>1</v>
      </c>
      <c r="S68" s="82">
        <v>0</v>
      </c>
      <c r="T68" s="82">
        <v>2</v>
      </c>
      <c r="U68" s="82">
        <v>2</v>
      </c>
      <c r="V68" s="82">
        <v>0</v>
      </c>
      <c r="W68" s="82">
        <v>0</v>
      </c>
      <c r="X68" s="82">
        <v>7</v>
      </c>
      <c r="Y68" s="82" t="s">
        <v>17</v>
      </c>
      <c r="Z68" s="82">
        <v>0</v>
      </c>
      <c r="AA68" s="82">
        <v>4</v>
      </c>
      <c r="AB68" s="82">
        <v>1</v>
      </c>
      <c r="AC68" s="82">
        <v>1</v>
      </c>
      <c r="AD68" s="82">
        <v>2</v>
      </c>
      <c r="AE68" s="82">
        <v>0</v>
      </c>
      <c r="AF68" s="82">
        <v>4</v>
      </c>
      <c r="AG68" s="82">
        <v>0</v>
      </c>
      <c r="AH68" s="82">
        <v>0</v>
      </c>
      <c r="AI68" s="68" t="s">
        <v>138</v>
      </c>
      <c r="AJ68" s="69" t="s">
        <v>11</v>
      </c>
      <c r="AK68" s="109">
        <f>1680700+586445-152532-256170.33</f>
        <v>1858442.67</v>
      </c>
      <c r="AL68" s="195">
        <v>1830000</v>
      </c>
      <c r="AM68" s="109">
        <v>1830000</v>
      </c>
      <c r="AN68" s="109">
        <v>1830000</v>
      </c>
      <c r="AO68" s="109">
        <v>1830000</v>
      </c>
      <c r="AP68" s="109">
        <v>1830000</v>
      </c>
      <c r="AQ68" s="109">
        <f t="shared" si="5"/>
        <v>11008442.67</v>
      </c>
      <c r="AR68" s="105">
        <v>2027</v>
      </c>
    </row>
    <row r="69" spans="1:44" s="3" customFormat="1" ht="56.25">
      <c r="A69" s="9"/>
      <c r="B69" s="9"/>
      <c r="C69" s="9"/>
      <c r="D69" s="9"/>
      <c r="E69" s="9"/>
      <c r="F69" s="9"/>
      <c r="G69" s="9"/>
      <c r="H69" s="9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>
        <v>0</v>
      </c>
      <c r="AA69" s="83">
        <v>4</v>
      </c>
      <c r="AB69" s="83">
        <v>1</v>
      </c>
      <c r="AC69" s="83">
        <v>1</v>
      </c>
      <c r="AD69" s="83">
        <v>2</v>
      </c>
      <c r="AE69" s="83">
        <v>0</v>
      </c>
      <c r="AF69" s="83">
        <v>4</v>
      </c>
      <c r="AG69" s="83">
        <v>0</v>
      </c>
      <c r="AH69" s="83">
        <v>1</v>
      </c>
      <c r="AI69" s="61" t="s">
        <v>72</v>
      </c>
      <c r="AJ69" s="62" t="s">
        <v>2</v>
      </c>
      <c r="AK69" s="94">
        <v>39</v>
      </c>
      <c r="AL69" s="177">
        <v>25</v>
      </c>
      <c r="AM69" s="94">
        <v>25</v>
      </c>
      <c r="AN69" s="94">
        <v>25</v>
      </c>
      <c r="AO69" s="94">
        <v>25</v>
      </c>
      <c r="AP69" s="94">
        <v>25</v>
      </c>
      <c r="AQ69" s="94">
        <f t="shared" si="5"/>
        <v>164</v>
      </c>
      <c r="AR69" s="102">
        <v>2027</v>
      </c>
    </row>
    <row r="70" spans="1:44" s="3" customFormat="1" ht="56.25">
      <c r="A70" s="9"/>
      <c r="B70" s="9"/>
      <c r="C70" s="9"/>
      <c r="D70" s="9"/>
      <c r="E70" s="9"/>
      <c r="F70" s="9"/>
      <c r="G70" s="9"/>
      <c r="H70" s="9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>
        <v>0</v>
      </c>
      <c r="AA70" s="83">
        <v>4</v>
      </c>
      <c r="AB70" s="83">
        <v>1</v>
      </c>
      <c r="AC70" s="83">
        <v>1</v>
      </c>
      <c r="AD70" s="83">
        <v>2</v>
      </c>
      <c r="AE70" s="83">
        <v>0</v>
      </c>
      <c r="AF70" s="83">
        <v>4</v>
      </c>
      <c r="AG70" s="83">
        <v>0</v>
      </c>
      <c r="AH70" s="83">
        <v>2</v>
      </c>
      <c r="AI70" s="74" t="s">
        <v>73</v>
      </c>
      <c r="AJ70" s="62" t="s">
        <v>2</v>
      </c>
      <c r="AK70" s="94">
        <v>15388</v>
      </c>
      <c r="AL70" s="177">
        <v>8000</v>
      </c>
      <c r="AM70" s="94">
        <v>8000</v>
      </c>
      <c r="AN70" s="94">
        <v>8000</v>
      </c>
      <c r="AO70" s="94">
        <v>8000</v>
      </c>
      <c r="AP70" s="94">
        <v>8000</v>
      </c>
      <c r="AQ70" s="94">
        <f t="shared" si="5"/>
        <v>55388</v>
      </c>
      <c r="AR70" s="102">
        <v>2027</v>
      </c>
    </row>
    <row r="71" spans="1:44" s="3" customFormat="1" ht="56.25">
      <c r="A71" s="52"/>
      <c r="B71" s="52"/>
      <c r="C71" s="52"/>
      <c r="D71" s="52"/>
      <c r="E71" s="52"/>
      <c r="F71" s="52"/>
      <c r="G71" s="52"/>
      <c r="H71" s="52"/>
      <c r="I71" s="84">
        <v>0</v>
      </c>
      <c r="J71" s="84">
        <v>3</v>
      </c>
      <c r="K71" s="84">
        <v>2</v>
      </c>
      <c r="L71" s="84">
        <v>0</v>
      </c>
      <c r="M71" s="84">
        <v>8</v>
      </c>
      <c r="N71" s="84">
        <v>0</v>
      </c>
      <c r="O71" s="84">
        <v>1</v>
      </c>
      <c r="P71" s="84">
        <v>0</v>
      </c>
      <c r="Q71" s="84">
        <v>4</v>
      </c>
      <c r="R71" s="84">
        <v>1</v>
      </c>
      <c r="S71" s="84">
        <v>0</v>
      </c>
      <c r="T71" s="84">
        <v>2</v>
      </c>
      <c r="U71" s="84">
        <v>2</v>
      </c>
      <c r="V71" s="84">
        <v>0</v>
      </c>
      <c r="W71" s="84">
        <v>0</v>
      </c>
      <c r="X71" s="84">
        <v>8</v>
      </c>
      <c r="Y71" s="84" t="s">
        <v>19</v>
      </c>
      <c r="Z71" s="84">
        <v>0</v>
      </c>
      <c r="AA71" s="84">
        <v>4</v>
      </c>
      <c r="AB71" s="84">
        <v>1</v>
      </c>
      <c r="AC71" s="84">
        <v>1</v>
      </c>
      <c r="AD71" s="84">
        <v>2</v>
      </c>
      <c r="AE71" s="84">
        <v>0</v>
      </c>
      <c r="AF71" s="84">
        <v>5</v>
      </c>
      <c r="AG71" s="84">
        <v>0</v>
      </c>
      <c r="AH71" s="84">
        <v>0</v>
      </c>
      <c r="AI71" s="75" t="s">
        <v>74</v>
      </c>
      <c r="AJ71" s="69" t="s">
        <v>11</v>
      </c>
      <c r="AK71" s="123">
        <v>0</v>
      </c>
      <c r="AL71" s="185">
        <v>0</v>
      </c>
      <c r="AM71" s="123">
        <v>0</v>
      </c>
      <c r="AN71" s="123">
        <v>0</v>
      </c>
      <c r="AO71" s="123">
        <v>0</v>
      </c>
      <c r="AP71" s="123">
        <v>0</v>
      </c>
      <c r="AQ71" s="123">
        <v>0</v>
      </c>
      <c r="AR71" s="101">
        <v>2027</v>
      </c>
    </row>
    <row r="72" spans="1:44" s="3" customFormat="1" ht="56.25">
      <c r="A72" s="9"/>
      <c r="B72" s="9"/>
      <c r="C72" s="9"/>
      <c r="D72" s="9"/>
      <c r="E72" s="9"/>
      <c r="F72" s="9"/>
      <c r="G72" s="9"/>
      <c r="H72" s="9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>
        <v>0</v>
      </c>
      <c r="AA72" s="83">
        <v>4</v>
      </c>
      <c r="AB72" s="83">
        <v>1</v>
      </c>
      <c r="AC72" s="83">
        <v>1</v>
      </c>
      <c r="AD72" s="83">
        <v>2</v>
      </c>
      <c r="AE72" s="83">
        <v>0</v>
      </c>
      <c r="AF72" s="83">
        <v>5</v>
      </c>
      <c r="AG72" s="83">
        <v>0</v>
      </c>
      <c r="AH72" s="83">
        <v>1</v>
      </c>
      <c r="AI72" s="74" t="s">
        <v>75</v>
      </c>
      <c r="AJ72" s="62" t="s">
        <v>2</v>
      </c>
      <c r="AK72" s="134">
        <v>0</v>
      </c>
      <c r="AL72" s="196">
        <v>0</v>
      </c>
      <c r="AM72" s="134">
        <v>0</v>
      </c>
      <c r="AN72" s="134">
        <v>0</v>
      </c>
      <c r="AO72" s="134">
        <v>0</v>
      </c>
      <c r="AP72" s="134">
        <v>0</v>
      </c>
      <c r="AQ72" s="134">
        <v>0</v>
      </c>
      <c r="AR72" s="97">
        <v>2027</v>
      </c>
    </row>
    <row r="73" spans="1:44" s="3" customFormat="1" ht="56.25">
      <c r="A73" s="9"/>
      <c r="B73" s="9"/>
      <c r="C73" s="9"/>
      <c r="D73" s="9"/>
      <c r="E73" s="9"/>
      <c r="F73" s="9"/>
      <c r="G73" s="9"/>
      <c r="H73" s="9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>
        <v>0</v>
      </c>
      <c r="AA73" s="83">
        <v>4</v>
      </c>
      <c r="AB73" s="83">
        <v>1</v>
      </c>
      <c r="AC73" s="83">
        <v>1</v>
      </c>
      <c r="AD73" s="83">
        <v>2</v>
      </c>
      <c r="AE73" s="83">
        <v>0</v>
      </c>
      <c r="AF73" s="83">
        <v>5</v>
      </c>
      <c r="AG73" s="83">
        <v>0</v>
      </c>
      <c r="AH73" s="83">
        <v>2</v>
      </c>
      <c r="AI73" s="74" t="s">
        <v>76</v>
      </c>
      <c r="AJ73" s="62" t="s">
        <v>2</v>
      </c>
      <c r="AK73" s="134">
        <v>0</v>
      </c>
      <c r="AL73" s="196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97">
        <v>2027</v>
      </c>
    </row>
    <row r="74" spans="1:44" s="3" customFormat="1" ht="75">
      <c r="A74" s="9"/>
      <c r="B74" s="9"/>
      <c r="C74" s="9"/>
      <c r="D74" s="9"/>
      <c r="E74" s="9"/>
      <c r="F74" s="9"/>
      <c r="G74" s="9"/>
      <c r="H74" s="9"/>
      <c r="I74" s="84">
        <v>0</v>
      </c>
      <c r="J74" s="84">
        <v>3</v>
      </c>
      <c r="K74" s="84">
        <v>2</v>
      </c>
      <c r="L74" s="84">
        <v>0</v>
      </c>
      <c r="M74" s="84">
        <v>8</v>
      </c>
      <c r="N74" s="84">
        <v>0</v>
      </c>
      <c r="O74" s="84">
        <v>1</v>
      </c>
      <c r="P74" s="84">
        <v>0</v>
      </c>
      <c r="Q74" s="84">
        <v>4</v>
      </c>
      <c r="R74" s="84">
        <v>1</v>
      </c>
      <c r="S74" s="84">
        <v>0</v>
      </c>
      <c r="T74" s="84">
        <v>2</v>
      </c>
      <c r="U74" s="84" t="s">
        <v>20</v>
      </c>
      <c r="V74" s="84">
        <v>0</v>
      </c>
      <c r="W74" s="84">
        <v>6</v>
      </c>
      <c r="X74" s="84">
        <v>8</v>
      </c>
      <c r="Y74" s="84">
        <v>0</v>
      </c>
      <c r="Z74" s="84">
        <v>0</v>
      </c>
      <c r="AA74" s="84">
        <v>4</v>
      </c>
      <c r="AB74" s="84">
        <v>1</v>
      </c>
      <c r="AC74" s="84">
        <v>1</v>
      </c>
      <c r="AD74" s="84">
        <v>2</v>
      </c>
      <c r="AE74" s="84">
        <v>0</v>
      </c>
      <c r="AF74" s="84">
        <v>6</v>
      </c>
      <c r="AG74" s="84">
        <v>0</v>
      </c>
      <c r="AH74" s="84">
        <v>0</v>
      </c>
      <c r="AI74" s="75" t="s">
        <v>142</v>
      </c>
      <c r="AJ74" s="69" t="s">
        <v>11</v>
      </c>
      <c r="AK74" s="107">
        <f>196876.28+103595.18+404.82+123.72</f>
        <v>300999.99999999994</v>
      </c>
      <c r="AL74" s="188">
        <f>197000+116000</f>
        <v>313000</v>
      </c>
      <c r="AM74" s="107">
        <f>197000+116000</f>
        <v>313000</v>
      </c>
      <c r="AN74" s="107">
        <f>197000+116000</f>
        <v>313000</v>
      </c>
      <c r="AO74" s="107">
        <f>197000+116000</f>
        <v>313000</v>
      </c>
      <c r="AP74" s="107">
        <f>197000+116000</f>
        <v>313000</v>
      </c>
      <c r="AQ74" s="111">
        <f>AK74+AL74+AM74+AN74+AO74+AP74</f>
        <v>1866000</v>
      </c>
      <c r="AR74" s="101">
        <v>2027</v>
      </c>
    </row>
    <row r="75" spans="1:44" s="3" customFormat="1" ht="112.5">
      <c r="A75" s="9"/>
      <c r="B75" s="9"/>
      <c r="C75" s="9"/>
      <c r="D75" s="9"/>
      <c r="E75" s="9"/>
      <c r="F75" s="9"/>
      <c r="G75" s="9"/>
      <c r="H75" s="9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>
        <v>0</v>
      </c>
      <c r="AA75" s="83">
        <v>4</v>
      </c>
      <c r="AB75" s="83">
        <v>1</v>
      </c>
      <c r="AC75" s="83">
        <v>1</v>
      </c>
      <c r="AD75" s="83">
        <v>2</v>
      </c>
      <c r="AE75" s="83">
        <v>0</v>
      </c>
      <c r="AF75" s="83">
        <v>6</v>
      </c>
      <c r="AG75" s="83">
        <v>0</v>
      </c>
      <c r="AH75" s="83">
        <v>1</v>
      </c>
      <c r="AI75" s="74" t="s">
        <v>77</v>
      </c>
      <c r="AJ75" s="62" t="s">
        <v>2</v>
      </c>
      <c r="AK75" s="94">
        <v>67.3</v>
      </c>
      <c r="AL75" s="177">
        <v>69.08</v>
      </c>
      <c r="AM75" s="94">
        <v>69.08</v>
      </c>
      <c r="AN75" s="94">
        <v>69.08</v>
      </c>
      <c r="AO75" s="94">
        <v>69.08</v>
      </c>
      <c r="AP75" s="94">
        <v>69.08</v>
      </c>
      <c r="AQ75" s="126">
        <f>(AK75+AL75+AM75+AN75+AO75+AP75)/6</f>
        <v>68.78333333333332</v>
      </c>
      <c r="AR75" s="97">
        <v>2027</v>
      </c>
    </row>
    <row r="76" spans="1:44" s="3" customFormat="1" ht="75">
      <c r="A76" s="9"/>
      <c r="B76" s="9"/>
      <c r="C76" s="9"/>
      <c r="D76" s="9"/>
      <c r="E76" s="9"/>
      <c r="F76" s="9"/>
      <c r="G76" s="9"/>
      <c r="H76" s="9"/>
      <c r="I76" s="84">
        <v>0</v>
      </c>
      <c r="J76" s="84">
        <v>3</v>
      </c>
      <c r="K76" s="84">
        <v>2</v>
      </c>
      <c r="L76" s="84">
        <v>0</v>
      </c>
      <c r="M76" s="84">
        <v>8</v>
      </c>
      <c r="N76" s="84">
        <v>0</v>
      </c>
      <c r="O76" s="84">
        <v>1</v>
      </c>
      <c r="P76" s="84">
        <v>0</v>
      </c>
      <c r="Q76" s="84">
        <v>4</v>
      </c>
      <c r="R76" s="84">
        <v>1</v>
      </c>
      <c r="S76" s="84">
        <v>0</v>
      </c>
      <c r="T76" s="84">
        <v>2</v>
      </c>
      <c r="U76" s="84">
        <v>1</v>
      </c>
      <c r="V76" s="84">
        <v>0</v>
      </c>
      <c r="W76" s="84">
        <v>6</v>
      </c>
      <c r="X76" s="84">
        <v>8</v>
      </c>
      <c r="Y76" s="84">
        <v>0</v>
      </c>
      <c r="Z76" s="84">
        <v>0</v>
      </c>
      <c r="AA76" s="84">
        <v>4</v>
      </c>
      <c r="AB76" s="84">
        <v>1</v>
      </c>
      <c r="AC76" s="84">
        <v>1</v>
      </c>
      <c r="AD76" s="84">
        <v>2</v>
      </c>
      <c r="AE76" s="84">
        <v>0</v>
      </c>
      <c r="AF76" s="84">
        <v>7</v>
      </c>
      <c r="AG76" s="84">
        <v>0</v>
      </c>
      <c r="AH76" s="84">
        <v>0</v>
      </c>
      <c r="AI76" s="75" t="s">
        <v>134</v>
      </c>
      <c r="AJ76" s="69" t="s">
        <v>11</v>
      </c>
      <c r="AK76" s="107">
        <f>10205363.69+5524054.38+3075335.41+1540825.25</f>
        <v>20345578.73</v>
      </c>
      <c r="AL76" s="207">
        <f>20642892.73+4372751.38+245795.71+2509583.39</f>
        <v>27771023.21</v>
      </c>
      <c r="AM76" s="107">
        <v>20642892.73</v>
      </c>
      <c r="AN76" s="107">
        <v>20642892.73</v>
      </c>
      <c r="AO76" s="124">
        <v>0</v>
      </c>
      <c r="AP76" s="124">
        <v>0</v>
      </c>
      <c r="AQ76" s="111">
        <f>AK76+AL76+AM76+AN76+AO76+AP76</f>
        <v>89402387.4</v>
      </c>
      <c r="AR76" s="101">
        <v>2027</v>
      </c>
    </row>
    <row r="77" spans="1:44" s="3" customFormat="1" ht="112.5">
      <c r="A77" s="9"/>
      <c r="B77" s="9"/>
      <c r="C77" s="9"/>
      <c r="D77" s="9"/>
      <c r="E77" s="9"/>
      <c r="F77" s="9"/>
      <c r="G77" s="9"/>
      <c r="H77" s="9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>
        <v>0</v>
      </c>
      <c r="AA77" s="85">
        <v>4</v>
      </c>
      <c r="AB77" s="85">
        <v>1</v>
      </c>
      <c r="AC77" s="85">
        <v>1</v>
      </c>
      <c r="AD77" s="85">
        <v>2</v>
      </c>
      <c r="AE77" s="85">
        <v>0</v>
      </c>
      <c r="AF77" s="85">
        <v>7</v>
      </c>
      <c r="AG77" s="85">
        <v>0</v>
      </c>
      <c r="AH77" s="85">
        <v>1</v>
      </c>
      <c r="AI77" s="76" t="s">
        <v>78</v>
      </c>
      <c r="AJ77" s="73" t="s">
        <v>2</v>
      </c>
      <c r="AK77" s="77">
        <v>67.3</v>
      </c>
      <c r="AL77" s="197">
        <v>69.08</v>
      </c>
      <c r="AM77" s="77">
        <v>69.08</v>
      </c>
      <c r="AN77" s="77">
        <v>69.08</v>
      </c>
      <c r="AO77" s="77">
        <v>0</v>
      </c>
      <c r="AP77" s="77">
        <v>0</v>
      </c>
      <c r="AQ77" s="126">
        <f>(AK77+AL77+AM77+AN77)/4</f>
        <v>68.63499999999999</v>
      </c>
      <c r="AR77" s="102">
        <v>2027</v>
      </c>
    </row>
    <row r="78" spans="1:44" s="3" customFormat="1" ht="112.5" hidden="1">
      <c r="A78" s="9"/>
      <c r="B78" s="9"/>
      <c r="C78" s="9"/>
      <c r="D78" s="9"/>
      <c r="E78" s="9"/>
      <c r="F78" s="9"/>
      <c r="G78" s="9"/>
      <c r="H78" s="9"/>
      <c r="I78" s="84">
        <v>0</v>
      </c>
      <c r="J78" s="84">
        <v>3</v>
      </c>
      <c r="K78" s="84">
        <v>2</v>
      </c>
      <c r="L78" s="84">
        <v>0</v>
      </c>
      <c r="M78" s="84">
        <v>8</v>
      </c>
      <c r="N78" s="84">
        <v>0</v>
      </c>
      <c r="O78" s="84">
        <v>1</v>
      </c>
      <c r="P78" s="84">
        <v>0</v>
      </c>
      <c r="Q78" s="84">
        <v>4</v>
      </c>
      <c r="R78" s="84">
        <v>1</v>
      </c>
      <c r="S78" s="84">
        <v>0</v>
      </c>
      <c r="T78" s="84">
        <v>2</v>
      </c>
      <c r="U78" s="84">
        <v>1</v>
      </c>
      <c r="V78" s="84">
        <v>0</v>
      </c>
      <c r="W78" s="84">
        <v>9</v>
      </c>
      <c r="X78" s="84">
        <v>2</v>
      </c>
      <c r="Y78" s="84" t="s">
        <v>21</v>
      </c>
      <c r="Z78" s="84">
        <v>0</v>
      </c>
      <c r="AA78" s="84">
        <v>4</v>
      </c>
      <c r="AB78" s="84">
        <v>1</v>
      </c>
      <c r="AC78" s="84">
        <v>1</v>
      </c>
      <c r="AD78" s="84">
        <v>2</v>
      </c>
      <c r="AE78" s="84">
        <v>0</v>
      </c>
      <c r="AF78" s="84">
        <v>0</v>
      </c>
      <c r="AG78" s="84">
        <v>8</v>
      </c>
      <c r="AH78" s="84">
        <v>0</v>
      </c>
      <c r="AI78" s="138" t="s">
        <v>121</v>
      </c>
      <c r="AJ78" s="69" t="s">
        <v>11</v>
      </c>
      <c r="AK78" s="124">
        <v>0</v>
      </c>
      <c r="AL78" s="190">
        <v>0</v>
      </c>
      <c r="AM78" s="124">
        <v>0</v>
      </c>
      <c r="AN78" s="124">
        <v>0</v>
      </c>
      <c r="AO78" s="124">
        <v>0</v>
      </c>
      <c r="AP78" s="124">
        <v>0</v>
      </c>
      <c r="AQ78" s="124">
        <v>0</v>
      </c>
      <c r="AR78" s="101">
        <v>2027</v>
      </c>
    </row>
    <row r="79" spans="1:44" s="3" customFormat="1" ht="37.5" hidden="1">
      <c r="A79" s="9"/>
      <c r="B79" s="9"/>
      <c r="C79" s="9"/>
      <c r="D79" s="9"/>
      <c r="E79" s="9"/>
      <c r="F79" s="9"/>
      <c r="G79" s="9"/>
      <c r="H79" s="9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>
        <v>0</v>
      </c>
      <c r="AA79" s="85">
        <v>4</v>
      </c>
      <c r="AB79" s="85">
        <v>1</v>
      </c>
      <c r="AC79" s="85">
        <v>1</v>
      </c>
      <c r="AD79" s="85">
        <v>2</v>
      </c>
      <c r="AE79" s="85">
        <v>0</v>
      </c>
      <c r="AF79" s="85">
        <v>0</v>
      </c>
      <c r="AG79" s="85">
        <v>8</v>
      </c>
      <c r="AH79" s="85">
        <v>0</v>
      </c>
      <c r="AI79" s="76" t="s">
        <v>122</v>
      </c>
      <c r="AJ79" s="73" t="s">
        <v>2</v>
      </c>
      <c r="AK79" s="115">
        <v>0</v>
      </c>
      <c r="AL79" s="189">
        <v>0</v>
      </c>
      <c r="AM79" s="115">
        <v>0</v>
      </c>
      <c r="AN79" s="115">
        <v>0</v>
      </c>
      <c r="AO79" s="115">
        <v>0</v>
      </c>
      <c r="AP79" s="115">
        <v>0</v>
      </c>
      <c r="AQ79" s="115">
        <v>0</v>
      </c>
      <c r="AR79" s="102">
        <v>2027</v>
      </c>
    </row>
    <row r="80" spans="1:44" ht="63" customHeight="1">
      <c r="A80" s="46"/>
      <c r="B80" s="46"/>
      <c r="C80" s="46"/>
      <c r="D80" s="46"/>
      <c r="E80" s="46"/>
      <c r="F80" s="46"/>
      <c r="G80" s="46"/>
      <c r="H80" s="46"/>
      <c r="I80" s="84">
        <v>0</v>
      </c>
      <c r="J80" s="84">
        <v>3</v>
      </c>
      <c r="K80" s="84">
        <v>2</v>
      </c>
      <c r="L80" s="84">
        <v>0</v>
      </c>
      <c r="M80" s="84">
        <v>8</v>
      </c>
      <c r="N80" s="84">
        <v>0</v>
      </c>
      <c r="O80" s="84">
        <v>1</v>
      </c>
      <c r="P80" s="84">
        <v>0</v>
      </c>
      <c r="Q80" s="84">
        <v>4</v>
      </c>
      <c r="R80" s="84">
        <v>1</v>
      </c>
      <c r="S80" s="84">
        <v>0</v>
      </c>
      <c r="T80" s="84">
        <v>2</v>
      </c>
      <c r="U80" s="84">
        <v>2</v>
      </c>
      <c r="V80" s="84">
        <v>0</v>
      </c>
      <c r="W80" s="84">
        <v>0</v>
      </c>
      <c r="X80" s="84">
        <v>9</v>
      </c>
      <c r="Y80" s="84" t="s">
        <v>21</v>
      </c>
      <c r="Z80" s="84">
        <v>0</v>
      </c>
      <c r="AA80" s="84">
        <v>4</v>
      </c>
      <c r="AB80" s="84">
        <v>1</v>
      </c>
      <c r="AC80" s="84">
        <v>1</v>
      </c>
      <c r="AD80" s="84">
        <v>2</v>
      </c>
      <c r="AE80" s="84">
        <v>0</v>
      </c>
      <c r="AF80" s="84">
        <v>9</v>
      </c>
      <c r="AG80" s="84">
        <v>0</v>
      </c>
      <c r="AH80" s="84">
        <v>0</v>
      </c>
      <c r="AI80" s="75" t="s">
        <v>162</v>
      </c>
      <c r="AJ80" s="69" t="s">
        <v>11</v>
      </c>
      <c r="AK80" s="123">
        <f>134900-134900</f>
        <v>0</v>
      </c>
      <c r="AL80" s="182">
        <v>0</v>
      </c>
      <c r="AM80" s="100">
        <v>100000</v>
      </c>
      <c r="AN80" s="99">
        <v>100000</v>
      </c>
      <c r="AO80" s="100">
        <v>100000</v>
      </c>
      <c r="AP80" s="99">
        <v>100000</v>
      </c>
      <c r="AQ80" s="121">
        <f>AK80+AL80++AN80+AM80+AO80+AP80</f>
        <v>400000</v>
      </c>
      <c r="AR80" s="101">
        <v>2027</v>
      </c>
    </row>
    <row r="81" spans="1:44" ht="45.75" customHeight="1">
      <c r="A81" s="46"/>
      <c r="B81" s="46"/>
      <c r="C81" s="46"/>
      <c r="D81" s="46"/>
      <c r="E81" s="46"/>
      <c r="F81" s="46"/>
      <c r="G81" s="46"/>
      <c r="H81" s="46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>
        <v>0</v>
      </c>
      <c r="AA81" s="85">
        <v>4</v>
      </c>
      <c r="AB81" s="85">
        <v>1</v>
      </c>
      <c r="AC81" s="85">
        <v>1</v>
      </c>
      <c r="AD81" s="85">
        <v>2</v>
      </c>
      <c r="AE81" s="85">
        <v>0</v>
      </c>
      <c r="AF81" s="85">
        <v>9</v>
      </c>
      <c r="AG81" s="85">
        <v>0</v>
      </c>
      <c r="AH81" s="85">
        <v>1</v>
      </c>
      <c r="AI81" s="76" t="s">
        <v>163</v>
      </c>
      <c r="AJ81" s="73" t="s">
        <v>2</v>
      </c>
      <c r="AK81" s="115">
        <v>0</v>
      </c>
      <c r="AL81" s="189">
        <v>0</v>
      </c>
      <c r="AM81" s="115">
        <v>1</v>
      </c>
      <c r="AN81" s="115">
        <v>1</v>
      </c>
      <c r="AO81" s="115">
        <v>1</v>
      </c>
      <c r="AP81" s="115">
        <v>1</v>
      </c>
      <c r="AQ81" s="136">
        <f>AK81+AL81++AN81+AM81+AO81+AP81</f>
        <v>4</v>
      </c>
      <c r="AR81" s="102">
        <v>2027</v>
      </c>
    </row>
    <row r="82" spans="1:44" ht="112.5" hidden="1">
      <c r="A82" s="46"/>
      <c r="B82" s="46"/>
      <c r="C82" s="46"/>
      <c r="D82" s="46"/>
      <c r="E82" s="46"/>
      <c r="F82" s="46"/>
      <c r="G82" s="46"/>
      <c r="H82" s="46"/>
      <c r="I82" s="84">
        <v>0</v>
      </c>
      <c r="J82" s="84">
        <v>3</v>
      </c>
      <c r="K82" s="84">
        <v>2</v>
      </c>
      <c r="L82" s="84">
        <v>0</v>
      </c>
      <c r="M82" s="84">
        <v>8</v>
      </c>
      <c r="N82" s="84">
        <v>0</v>
      </c>
      <c r="O82" s="84">
        <v>1</v>
      </c>
      <c r="P82" s="84">
        <v>0</v>
      </c>
      <c r="Q82" s="84">
        <v>4</v>
      </c>
      <c r="R82" s="84">
        <v>1</v>
      </c>
      <c r="S82" s="84">
        <v>0</v>
      </c>
      <c r="T82" s="84">
        <v>2</v>
      </c>
      <c r="U82" s="84">
        <v>1</v>
      </c>
      <c r="V82" s="84">
        <v>0</v>
      </c>
      <c r="W82" s="84">
        <v>9</v>
      </c>
      <c r="X82" s="84">
        <v>2</v>
      </c>
      <c r="Y82" s="84" t="s">
        <v>21</v>
      </c>
      <c r="Z82" s="84">
        <v>0</v>
      </c>
      <c r="AA82" s="84">
        <v>4</v>
      </c>
      <c r="AB82" s="84">
        <v>1</v>
      </c>
      <c r="AC82" s="84">
        <v>1</v>
      </c>
      <c r="AD82" s="84">
        <v>2</v>
      </c>
      <c r="AE82" s="84">
        <v>0</v>
      </c>
      <c r="AF82" s="84">
        <v>0</v>
      </c>
      <c r="AG82" s="84">
        <v>10</v>
      </c>
      <c r="AH82" s="84">
        <v>0</v>
      </c>
      <c r="AI82" s="138" t="s">
        <v>117</v>
      </c>
      <c r="AJ82" s="69" t="s">
        <v>11</v>
      </c>
      <c r="AK82" s="123">
        <v>0</v>
      </c>
      <c r="AL82" s="185">
        <v>0</v>
      </c>
      <c r="AM82" s="123">
        <v>0</v>
      </c>
      <c r="AN82" s="123">
        <v>0</v>
      </c>
      <c r="AO82" s="123">
        <v>0</v>
      </c>
      <c r="AP82" s="123">
        <v>0</v>
      </c>
      <c r="AQ82" s="123">
        <v>0</v>
      </c>
      <c r="AR82" s="101">
        <v>2027</v>
      </c>
    </row>
    <row r="83" spans="1:44" ht="37.5" hidden="1">
      <c r="A83" s="46"/>
      <c r="B83" s="46"/>
      <c r="C83" s="46"/>
      <c r="D83" s="46"/>
      <c r="E83" s="46"/>
      <c r="F83" s="46"/>
      <c r="G83" s="46"/>
      <c r="H83" s="46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>
        <v>0</v>
      </c>
      <c r="AA83" s="85">
        <v>4</v>
      </c>
      <c r="AB83" s="85">
        <v>1</v>
      </c>
      <c r="AC83" s="85">
        <v>1</v>
      </c>
      <c r="AD83" s="85">
        <v>2</v>
      </c>
      <c r="AE83" s="85">
        <v>0</v>
      </c>
      <c r="AF83" s="85">
        <v>0</v>
      </c>
      <c r="AG83" s="85">
        <v>10</v>
      </c>
      <c r="AH83" s="85">
        <v>0</v>
      </c>
      <c r="AI83" s="74" t="s">
        <v>118</v>
      </c>
      <c r="AJ83" s="73" t="s">
        <v>2</v>
      </c>
      <c r="AK83" s="115">
        <v>0</v>
      </c>
      <c r="AL83" s="189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02">
        <v>2027</v>
      </c>
    </row>
    <row r="84" spans="1:44" ht="112.5" hidden="1">
      <c r="A84" s="46"/>
      <c r="B84" s="46"/>
      <c r="C84" s="46"/>
      <c r="D84" s="46"/>
      <c r="E84" s="46"/>
      <c r="F84" s="46"/>
      <c r="G84" s="46"/>
      <c r="H84" s="46"/>
      <c r="I84" s="84">
        <v>0</v>
      </c>
      <c r="J84" s="84">
        <v>3</v>
      </c>
      <c r="K84" s="84">
        <v>2</v>
      </c>
      <c r="L84" s="84">
        <v>0</v>
      </c>
      <c r="M84" s="84">
        <v>8</v>
      </c>
      <c r="N84" s="84">
        <v>0</v>
      </c>
      <c r="O84" s="84">
        <v>1</v>
      </c>
      <c r="P84" s="84">
        <v>0</v>
      </c>
      <c r="Q84" s="84">
        <v>4</v>
      </c>
      <c r="R84" s="84">
        <v>1</v>
      </c>
      <c r="S84" s="84">
        <v>0</v>
      </c>
      <c r="T84" s="84">
        <v>2</v>
      </c>
      <c r="U84" s="84">
        <v>1</v>
      </c>
      <c r="V84" s="84">
        <v>0</v>
      </c>
      <c r="W84" s="84">
        <v>9</v>
      </c>
      <c r="X84" s="84">
        <v>2</v>
      </c>
      <c r="Y84" s="84">
        <v>0</v>
      </c>
      <c r="Z84" s="84">
        <v>0</v>
      </c>
      <c r="AA84" s="84">
        <v>4</v>
      </c>
      <c r="AB84" s="84">
        <v>1</v>
      </c>
      <c r="AC84" s="84">
        <v>1</v>
      </c>
      <c r="AD84" s="84">
        <v>2</v>
      </c>
      <c r="AE84" s="84">
        <v>0</v>
      </c>
      <c r="AF84" s="84">
        <v>0</v>
      </c>
      <c r="AG84" s="84">
        <v>11</v>
      </c>
      <c r="AH84" s="84">
        <v>0</v>
      </c>
      <c r="AI84" s="138" t="s">
        <v>119</v>
      </c>
      <c r="AJ84" s="69" t="s">
        <v>11</v>
      </c>
      <c r="AK84" s="123">
        <v>0</v>
      </c>
      <c r="AL84" s="185">
        <v>0</v>
      </c>
      <c r="AM84" s="123">
        <v>0</v>
      </c>
      <c r="AN84" s="123">
        <v>0</v>
      </c>
      <c r="AO84" s="123">
        <v>0</v>
      </c>
      <c r="AP84" s="123">
        <v>0</v>
      </c>
      <c r="AQ84" s="123">
        <v>0</v>
      </c>
      <c r="AR84" s="101">
        <v>2027</v>
      </c>
    </row>
    <row r="85" spans="1:44" ht="37.5" hidden="1">
      <c r="A85" s="46"/>
      <c r="B85" s="46"/>
      <c r="C85" s="46"/>
      <c r="D85" s="46"/>
      <c r="E85" s="46"/>
      <c r="F85" s="46"/>
      <c r="G85" s="46"/>
      <c r="H85" s="46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>
        <v>0</v>
      </c>
      <c r="AA85" s="85">
        <v>4</v>
      </c>
      <c r="AB85" s="85">
        <v>1</v>
      </c>
      <c r="AC85" s="85">
        <v>1</v>
      </c>
      <c r="AD85" s="85">
        <v>2</v>
      </c>
      <c r="AE85" s="85">
        <v>0</v>
      </c>
      <c r="AF85" s="85">
        <v>0</v>
      </c>
      <c r="AG85" s="85">
        <v>11</v>
      </c>
      <c r="AH85" s="85">
        <v>0</v>
      </c>
      <c r="AI85" s="74" t="s">
        <v>120</v>
      </c>
      <c r="AJ85" s="73" t="s">
        <v>2</v>
      </c>
      <c r="AK85" s="115">
        <v>0</v>
      </c>
      <c r="AL85" s="189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02">
        <v>2027</v>
      </c>
    </row>
    <row r="86" spans="1:44" ht="78" customHeight="1">
      <c r="A86" s="46"/>
      <c r="B86" s="46"/>
      <c r="C86" s="46"/>
      <c r="D86" s="46"/>
      <c r="E86" s="46"/>
      <c r="F86" s="46"/>
      <c r="G86" s="46"/>
      <c r="H86" s="46"/>
      <c r="I86" s="84">
        <v>0</v>
      </c>
      <c r="J86" s="84">
        <v>3</v>
      </c>
      <c r="K86" s="84">
        <v>2</v>
      </c>
      <c r="L86" s="84">
        <v>0</v>
      </c>
      <c r="M86" s="84">
        <v>8</v>
      </c>
      <c r="N86" s="84">
        <v>0</v>
      </c>
      <c r="O86" s="84">
        <v>1</v>
      </c>
      <c r="P86" s="84">
        <v>0</v>
      </c>
      <c r="Q86" s="84">
        <v>4</v>
      </c>
      <c r="R86" s="84">
        <v>1</v>
      </c>
      <c r="S86" s="84">
        <v>0</v>
      </c>
      <c r="T86" s="84">
        <v>2</v>
      </c>
      <c r="U86" s="84">
        <v>1</v>
      </c>
      <c r="V86" s="84">
        <v>0</v>
      </c>
      <c r="W86" s="84">
        <v>9</v>
      </c>
      <c r="X86" s="84">
        <v>2</v>
      </c>
      <c r="Y86" s="84" t="s">
        <v>21</v>
      </c>
      <c r="Z86" s="84">
        <v>0</v>
      </c>
      <c r="AA86" s="84">
        <v>4</v>
      </c>
      <c r="AB86" s="84">
        <v>1</v>
      </c>
      <c r="AC86" s="84">
        <v>1</v>
      </c>
      <c r="AD86" s="84">
        <v>2</v>
      </c>
      <c r="AE86" s="84">
        <v>1</v>
      </c>
      <c r="AF86" s="84">
        <v>2</v>
      </c>
      <c r="AG86" s="84">
        <v>0</v>
      </c>
      <c r="AH86" s="84">
        <v>0</v>
      </c>
      <c r="AI86" s="75" t="s">
        <v>79</v>
      </c>
      <c r="AJ86" s="69" t="s">
        <v>11</v>
      </c>
      <c r="AK86" s="123">
        <v>0</v>
      </c>
      <c r="AL86" s="185">
        <v>0</v>
      </c>
      <c r="AM86" s="123">
        <v>0</v>
      </c>
      <c r="AN86" s="123">
        <v>0</v>
      </c>
      <c r="AO86" s="123">
        <v>0</v>
      </c>
      <c r="AP86" s="123">
        <v>0</v>
      </c>
      <c r="AQ86" s="123">
        <v>0</v>
      </c>
      <c r="AR86" s="101">
        <v>2027</v>
      </c>
    </row>
    <row r="87" spans="1:44" ht="37.5">
      <c r="A87" s="46"/>
      <c r="B87" s="46"/>
      <c r="C87" s="46"/>
      <c r="D87" s="46"/>
      <c r="E87" s="46"/>
      <c r="F87" s="46"/>
      <c r="G87" s="46"/>
      <c r="H87" s="46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>
        <v>0</v>
      </c>
      <c r="AA87" s="85">
        <v>4</v>
      </c>
      <c r="AB87" s="85">
        <v>1</v>
      </c>
      <c r="AC87" s="85">
        <v>1</v>
      </c>
      <c r="AD87" s="85">
        <v>2</v>
      </c>
      <c r="AE87" s="85">
        <v>1</v>
      </c>
      <c r="AF87" s="85">
        <v>2</v>
      </c>
      <c r="AG87" s="85">
        <v>0</v>
      </c>
      <c r="AH87" s="85">
        <v>1</v>
      </c>
      <c r="AI87" s="76" t="s">
        <v>128</v>
      </c>
      <c r="AJ87" s="73" t="s">
        <v>2</v>
      </c>
      <c r="AK87" s="115">
        <v>0</v>
      </c>
      <c r="AL87" s="189">
        <v>0</v>
      </c>
      <c r="AM87" s="115">
        <v>0</v>
      </c>
      <c r="AN87" s="115">
        <v>0</v>
      </c>
      <c r="AO87" s="115">
        <v>0</v>
      </c>
      <c r="AP87" s="115">
        <v>0</v>
      </c>
      <c r="AQ87" s="115">
        <v>0</v>
      </c>
      <c r="AR87" s="102">
        <v>2027</v>
      </c>
    </row>
    <row r="88" spans="1:44" ht="75">
      <c r="A88" s="46"/>
      <c r="B88" s="46"/>
      <c r="C88" s="46"/>
      <c r="D88" s="46"/>
      <c r="E88" s="46"/>
      <c r="F88" s="46"/>
      <c r="G88" s="46"/>
      <c r="H88" s="46"/>
      <c r="I88" s="84">
        <v>0</v>
      </c>
      <c r="J88" s="84">
        <v>3</v>
      </c>
      <c r="K88" s="84">
        <v>2</v>
      </c>
      <c r="L88" s="84">
        <v>0</v>
      </c>
      <c r="M88" s="84">
        <v>8</v>
      </c>
      <c r="N88" s="84">
        <v>0</v>
      </c>
      <c r="O88" s="84">
        <v>1</v>
      </c>
      <c r="P88" s="84">
        <v>0</v>
      </c>
      <c r="Q88" s="84">
        <v>4</v>
      </c>
      <c r="R88" s="84">
        <v>1</v>
      </c>
      <c r="S88" s="84">
        <v>0</v>
      </c>
      <c r="T88" s="84">
        <v>2</v>
      </c>
      <c r="U88" s="84">
        <v>2</v>
      </c>
      <c r="V88" s="84">
        <v>0</v>
      </c>
      <c r="W88" s="84">
        <v>1</v>
      </c>
      <c r="X88" s="84">
        <v>2</v>
      </c>
      <c r="Y88" s="84" t="s">
        <v>21</v>
      </c>
      <c r="Z88" s="84">
        <v>0</v>
      </c>
      <c r="AA88" s="84">
        <v>4</v>
      </c>
      <c r="AB88" s="84">
        <v>1</v>
      </c>
      <c r="AC88" s="84">
        <v>1</v>
      </c>
      <c r="AD88" s="84">
        <v>2</v>
      </c>
      <c r="AE88" s="84">
        <v>1</v>
      </c>
      <c r="AF88" s="84">
        <v>3</v>
      </c>
      <c r="AG88" s="84">
        <v>0</v>
      </c>
      <c r="AH88" s="84">
        <v>0</v>
      </c>
      <c r="AI88" s="75" t="s">
        <v>80</v>
      </c>
      <c r="AJ88" s="69" t="s">
        <v>11</v>
      </c>
      <c r="AK88" s="123">
        <v>0</v>
      </c>
      <c r="AL88" s="185">
        <v>0</v>
      </c>
      <c r="AM88" s="123">
        <v>0</v>
      </c>
      <c r="AN88" s="123">
        <v>0</v>
      </c>
      <c r="AO88" s="123">
        <v>0</v>
      </c>
      <c r="AP88" s="123">
        <v>0</v>
      </c>
      <c r="AQ88" s="123">
        <v>0</v>
      </c>
      <c r="AR88" s="101">
        <v>2027</v>
      </c>
    </row>
    <row r="89" spans="1:44" ht="37.5">
      <c r="A89" s="46"/>
      <c r="B89" s="46"/>
      <c r="C89" s="46"/>
      <c r="D89" s="46"/>
      <c r="E89" s="46"/>
      <c r="F89" s="46"/>
      <c r="G89" s="46"/>
      <c r="H89" s="46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>
        <v>0</v>
      </c>
      <c r="AA89" s="85">
        <v>4</v>
      </c>
      <c r="AB89" s="85">
        <v>1</v>
      </c>
      <c r="AC89" s="85">
        <v>1</v>
      </c>
      <c r="AD89" s="85">
        <v>2</v>
      </c>
      <c r="AE89" s="85">
        <v>1</v>
      </c>
      <c r="AF89" s="85">
        <v>3</v>
      </c>
      <c r="AG89" s="85">
        <v>0</v>
      </c>
      <c r="AH89" s="85">
        <v>1</v>
      </c>
      <c r="AI89" s="76" t="s">
        <v>129</v>
      </c>
      <c r="AJ89" s="73" t="s">
        <v>2</v>
      </c>
      <c r="AK89" s="115">
        <v>0</v>
      </c>
      <c r="AL89" s="189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02">
        <v>2027</v>
      </c>
    </row>
    <row r="90" spans="1:44" ht="39.75" customHeight="1">
      <c r="A90" s="168"/>
      <c r="B90" s="168"/>
      <c r="C90" s="168"/>
      <c r="D90" s="168"/>
      <c r="E90" s="168"/>
      <c r="F90" s="168"/>
      <c r="G90" s="168"/>
      <c r="H90" s="168"/>
      <c r="I90" s="84">
        <v>0</v>
      </c>
      <c r="J90" s="84">
        <v>3</v>
      </c>
      <c r="K90" s="84">
        <v>2</v>
      </c>
      <c r="L90" s="84">
        <v>0</v>
      </c>
      <c r="M90" s="84">
        <v>8</v>
      </c>
      <c r="N90" s="84">
        <v>0</v>
      </c>
      <c r="O90" s="84">
        <v>1</v>
      </c>
      <c r="P90" s="84">
        <v>0</v>
      </c>
      <c r="Q90" s="84">
        <v>4</v>
      </c>
      <c r="R90" s="84">
        <v>1</v>
      </c>
      <c r="S90" s="84">
        <v>0</v>
      </c>
      <c r="T90" s="84">
        <v>2</v>
      </c>
      <c r="U90" s="84">
        <v>2</v>
      </c>
      <c r="V90" s="84">
        <v>0</v>
      </c>
      <c r="W90" s="84">
        <v>0</v>
      </c>
      <c r="X90" s="84">
        <v>7</v>
      </c>
      <c r="Y90" s="84" t="s">
        <v>17</v>
      </c>
      <c r="Z90" s="84">
        <v>0</v>
      </c>
      <c r="AA90" s="84">
        <v>4</v>
      </c>
      <c r="AB90" s="84">
        <v>1</v>
      </c>
      <c r="AC90" s="84">
        <v>1</v>
      </c>
      <c r="AD90" s="84">
        <v>2</v>
      </c>
      <c r="AE90" s="84">
        <v>1</v>
      </c>
      <c r="AF90" s="84">
        <v>4</v>
      </c>
      <c r="AG90" s="84">
        <v>0</v>
      </c>
      <c r="AH90" s="84">
        <v>0</v>
      </c>
      <c r="AI90" s="75" t="s">
        <v>176</v>
      </c>
      <c r="AJ90" s="69" t="s">
        <v>11</v>
      </c>
      <c r="AK90" s="123">
        <v>0</v>
      </c>
      <c r="AL90" s="188">
        <v>1880355.14</v>
      </c>
      <c r="AM90" s="107">
        <v>1880355.14</v>
      </c>
      <c r="AN90" s="107">
        <v>1880355.14</v>
      </c>
      <c r="AO90" s="107">
        <v>1880355.14</v>
      </c>
      <c r="AP90" s="107">
        <v>1880355.14</v>
      </c>
      <c r="AQ90" s="107">
        <f>AK90+AL90+AM90+AN90+AO90+AP90</f>
        <v>9401775.7</v>
      </c>
      <c r="AR90" s="101">
        <v>2027</v>
      </c>
    </row>
    <row r="91" spans="1:44" ht="39.75" customHeight="1">
      <c r="A91" s="46"/>
      <c r="B91" s="46"/>
      <c r="C91" s="46"/>
      <c r="D91" s="46"/>
      <c r="E91" s="46"/>
      <c r="F91" s="46"/>
      <c r="G91" s="46"/>
      <c r="H91" s="46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>
        <v>0</v>
      </c>
      <c r="AA91" s="85">
        <v>4</v>
      </c>
      <c r="AB91" s="85">
        <v>1</v>
      </c>
      <c r="AC91" s="85">
        <v>1</v>
      </c>
      <c r="AD91" s="85">
        <v>2</v>
      </c>
      <c r="AE91" s="85">
        <v>1</v>
      </c>
      <c r="AF91" s="85">
        <v>4</v>
      </c>
      <c r="AG91" s="85">
        <v>0</v>
      </c>
      <c r="AH91" s="85">
        <v>1</v>
      </c>
      <c r="AI91" s="76" t="s">
        <v>166</v>
      </c>
      <c r="AJ91" s="73" t="s">
        <v>2</v>
      </c>
      <c r="AK91" s="115">
        <v>0</v>
      </c>
      <c r="AL91" s="189">
        <v>450</v>
      </c>
      <c r="AM91" s="115">
        <v>450</v>
      </c>
      <c r="AN91" s="115">
        <v>450</v>
      </c>
      <c r="AO91" s="115">
        <v>450</v>
      </c>
      <c r="AP91" s="115">
        <v>450</v>
      </c>
      <c r="AQ91" s="148">
        <f>AK91+AL91+AM91+AN91+AO91+AP91</f>
        <v>2250</v>
      </c>
      <c r="AR91" s="102">
        <v>2027</v>
      </c>
    </row>
    <row r="92" spans="1:44" ht="61.5" customHeight="1">
      <c r="A92" s="46"/>
      <c r="B92" s="46"/>
      <c r="C92" s="46"/>
      <c r="D92" s="46"/>
      <c r="E92" s="46"/>
      <c r="F92" s="46"/>
      <c r="G92" s="46"/>
      <c r="H92" s="46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>
        <v>0</v>
      </c>
      <c r="AA92" s="85">
        <v>4</v>
      </c>
      <c r="AB92" s="85">
        <v>1</v>
      </c>
      <c r="AC92" s="85">
        <v>1</v>
      </c>
      <c r="AD92" s="85">
        <v>2</v>
      </c>
      <c r="AE92" s="85">
        <v>1</v>
      </c>
      <c r="AF92" s="85">
        <v>4</v>
      </c>
      <c r="AG92" s="85">
        <v>0</v>
      </c>
      <c r="AH92" s="85">
        <v>2</v>
      </c>
      <c r="AI92" s="76" t="s">
        <v>167</v>
      </c>
      <c r="AJ92" s="73" t="s">
        <v>2</v>
      </c>
      <c r="AK92" s="115">
        <v>0</v>
      </c>
      <c r="AL92" s="189">
        <v>11</v>
      </c>
      <c r="AM92" s="115">
        <v>11</v>
      </c>
      <c r="AN92" s="115">
        <v>11</v>
      </c>
      <c r="AO92" s="115">
        <v>11</v>
      </c>
      <c r="AP92" s="115">
        <v>11</v>
      </c>
      <c r="AQ92" s="115">
        <f>AK92+AL92+AM92+AN92+AO92+AP92</f>
        <v>55</v>
      </c>
      <c r="AR92" s="102">
        <v>2027</v>
      </c>
    </row>
    <row r="93" spans="1:44" ht="60" customHeight="1">
      <c r="A93" s="46"/>
      <c r="B93" s="46"/>
      <c r="C93" s="46"/>
      <c r="D93" s="46"/>
      <c r="E93" s="46"/>
      <c r="F93" s="46"/>
      <c r="G93" s="46"/>
      <c r="H93" s="46"/>
      <c r="I93" s="84">
        <v>0</v>
      </c>
      <c r="J93" s="84">
        <v>3</v>
      </c>
      <c r="K93" s="84">
        <v>2</v>
      </c>
      <c r="L93" s="84">
        <v>0</v>
      </c>
      <c r="M93" s="84">
        <v>8</v>
      </c>
      <c r="N93" s="84">
        <v>0</v>
      </c>
      <c r="O93" s="84">
        <v>1</v>
      </c>
      <c r="P93" s="84">
        <v>0</v>
      </c>
      <c r="Q93" s="84">
        <v>4</v>
      </c>
      <c r="R93" s="84">
        <v>1</v>
      </c>
      <c r="S93" s="84">
        <v>0</v>
      </c>
      <c r="T93" s="84">
        <v>2</v>
      </c>
      <c r="U93" s="84">
        <v>2</v>
      </c>
      <c r="V93" s="84">
        <v>0</v>
      </c>
      <c r="W93" s="84">
        <v>0</v>
      </c>
      <c r="X93" s="84">
        <v>9</v>
      </c>
      <c r="Y93" s="84" t="s">
        <v>21</v>
      </c>
      <c r="Z93" s="84">
        <v>0</v>
      </c>
      <c r="AA93" s="84">
        <v>4</v>
      </c>
      <c r="AB93" s="84">
        <v>1</v>
      </c>
      <c r="AC93" s="84">
        <v>1</v>
      </c>
      <c r="AD93" s="84">
        <v>2</v>
      </c>
      <c r="AE93" s="84">
        <v>1</v>
      </c>
      <c r="AF93" s="84">
        <v>5</v>
      </c>
      <c r="AG93" s="84">
        <v>0</v>
      </c>
      <c r="AH93" s="84">
        <v>0</v>
      </c>
      <c r="AI93" s="75" t="s">
        <v>161</v>
      </c>
      <c r="AJ93" s="69" t="s">
        <v>11</v>
      </c>
      <c r="AK93" s="123">
        <v>0</v>
      </c>
      <c r="AL93" s="190">
        <v>0</v>
      </c>
      <c r="AM93" s="123">
        <v>0</v>
      </c>
      <c r="AN93" s="123">
        <v>0</v>
      </c>
      <c r="AO93" s="123">
        <v>0</v>
      </c>
      <c r="AP93" s="123">
        <v>0</v>
      </c>
      <c r="AQ93" s="124">
        <f>AK93+AL93+AM93+AN93+AO93+AP93</f>
        <v>0</v>
      </c>
      <c r="AR93" s="101">
        <v>2027</v>
      </c>
    </row>
    <row r="94" spans="1:44" ht="42" customHeight="1">
      <c r="A94" s="46"/>
      <c r="B94" s="46"/>
      <c r="C94" s="46"/>
      <c r="D94" s="46"/>
      <c r="E94" s="46"/>
      <c r="F94" s="46"/>
      <c r="G94" s="46"/>
      <c r="H94" s="46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>
        <v>0</v>
      </c>
      <c r="AA94" s="85">
        <v>4</v>
      </c>
      <c r="AB94" s="85">
        <v>1</v>
      </c>
      <c r="AC94" s="85">
        <v>1</v>
      </c>
      <c r="AD94" s="85">
        <v>2</v>
      </c>
      <c r="AE94" s="85">
        <v>1</v>
      </c>
      <c r="AF94" s="85">
        <v>5</v>
      </c>
      <c r="AG94" s="85">
        <v>0</v>
      </c>
      <c r="AH94" s="85">
        <v>1</v>
      </c>
      <c r="AI94" s="76" t="s">
        <v>164</v>
      </c>
      <c r="AJ94" s="73" t="s">
        <v>2</v>
      </c>
      <c r="AK94" s="115">
        <v>0</v>
      </c>
      <c r="AL94" s="189">
        <v>1</v>
      </c>
      <c r="AM94" s="115">
        <v>0</v>
      </c>
      <c r="AN94" s="115">
        <v>0</v>
      </c>
      <c r="AO94" s="115">
        <v>0</v>
      </c>
      <c r="AP94" s="115">
        <v>0</v>
      </c>
      <c r="AQ94" s="115">
        <f>AK94+AL94+AM94+AN94+AO94+AP94</f>
        <v>1</v>
      </c>
      <c r="AR94" s="102">
        <v>2027</v>
      </c>
    </row>
    <row r="95" spans="1:44" ht="96.75" customHeight="1">
      <c r="A95" s="168"/>
      <c r="B95" s="168"/>
      <c r="C95" s="168"/>
      <c r="D95" s="168"/>
      <c r="E95" s="168"/>
      <c r="F95" s="168"/>
      <c r="G95" s="168"/>
      <c r="H95" s="168"/>
      <c r="I95" s="84">
        <v>0</v>
      </c>
      <c r="J95" s="84">
        <v>3</v>
      </c>
      <c r="K95" s="84">
        <v>2</v>
      </c>
      <c r="L95" s="84">
        <v>0</v>
      </c>
      <c r="M95" s="84">
        <v>8</v>
      </c>
      <c r="N95" s="84">
        <v>0</v>
      </c>
      <c r="O95" s="84">
        <v>1</v>
      </c>
      <c r="P95" s="84">
        <v>0</v>
      </c>
      <c r="Q95" s="84">
        <v>4</v>
      </c>
      <c r="R95" s="84">
        <v>1</v>
      </c>
      <c r="S95" s="84">
        <v>0</v>
      </c>
      <c r="T95" s="84">
        <v>2</v>
      </c>
      <c r="U95" s="84">
        <v>1</v>
      </c>
      <c r="V95" s="84">
        <v>0</v>
      </c>
      <c r="W95" s="84">
        <v>9</v>
      </c>
      <c r="X95" s="84">
        <v>2</v>
      </c>
      <c r="Y95" s="84">
        <v>0</v>
      </c>
      <c r="Z95" s="84">
        <v>0</v>
      </c>
      <c r="AA95" s="84">
        <v>4</v>
      </c>
      <c r="AB95" s="84">
        <v>1</v>
      </c>
      <c r="AC95" s="84">
        <v>1</v>
      </c>
      <c r="AD95" s="84">
        <v>2</v>
      </c>
      <c r="AE95" s="84">
        <v>1</v>
      </c>
      <c r="AF95" s="84">
        <v>6</v>
      </c>
      <c r="AG95" s="84">
        <v>0</v>
      </c>
      <c r="AH95" s="84">
        <v>0</v>
      </c>
      <c r="AI95" s="205" t="s">
        <v>177</v>
      </c>
      <c r="AJ95" s="69" t="s">
        <v>11</v>
      </c>
      <c r="AK95" s="123" t="s">
        <v>1</v>
      </c>
      <c r="AL95" s="188">
        <v>240000</v>
      </c>
      <c r="AM95" s="123">
        <v>0</v>
      </c>
      <c r="AN95" s="123">
        <v>0</v>
      </c>
      <c r="AO95" s="123">
        <v>0</v>
      </c>
      <c r="AP95" s="123">
        <v>0</v>
      </c>
      <c r="AQ95" s="107">
        <f>AL95+AM95+AN95+AO95+AP95</f>
        <v>240000</v>
      </c>
      <c r="AR95" s="101">
        <v>2023</v>
      </c>
    </row>
    <row r="96" spans="1:44" ht="42" customHeight="1">
      <c r="A96" s="46"/>
      <c r="B96" s="46"/>
      <c r="C96" s="46"/>
      <c r="D96" s="46"/>
      <c r="E96" s="46"/>
      <c r="F96" s="46"/>
      <c r="G96" s="46"/>
      <c r="H96" s="46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>
        <v>0</v>
      </c>
      <c r="AA96" s="85">
        <v>4</v>
      </c>
      <c r="AB96" s="85">
        <v>1</v>
      </c>
      <c r="AC96" s="85">
        <v>1</v>
      </c>
      <c r="AD96" s="85">
        <v>2</v>
      </c>
      <c r="AE96" s="85">
        <v>1</v>
      </c>
      <c r="AF96" s="85">
        <v>6</v>
      </c>
      <c r="AG96" s="85">
        <v>0</v>
      </c>
      <c r="AH96" s="85">
        <v>1</v>
      </c>
      <c r="AI96" s="206" t="s">
        <v>179</v>
      </c>
      <c r="AJ96" s="73" t="s">
        <v>2</v>
      </c>
      <c r="AK96" s="115" t="s">
        <v>1</v>
      </c>
      <c r="AL96" s="189">
        <v>1</v>
      </c>
      <c r="AM96" s="115">
        <v>0</v>
      </c>
      <c r="AN96" s="115">
        <v>0</v>
      </c>
      <c r="AO96" s="115">
        <v>0</v>
      </c>
      <c r="AP96" s="115">
        <v>0</v>
      </c>
      <c r="AQ96" s="115">
        <f>AL96+AM96+AN96+AO96+AP96</f>
        <v>1</v>
      </c>
      <c r="AR96" s="102">
        <v>2023</v>
      </c>
    </row>
    <row r="97" spans="1:44" ht="96.75" customHeight="1">
      <c r="A97" s="168"/>
      <c r="B97" s="168"/>
      <c r="C97" s="168"/>
      <c r="D97" s="168"/>
      <c r="E97" s="168"/>
      <c r="F97" s="168"/>
      <c r="G97" s="168"/>
      <c r="H97" s="168"/>
      <c r="I97" s="84">
        <v>0</v>
      </c>
      <c r="J97" s="84">
        <v>3</v>
      </c>
      <c r="K97" s="84">
        <v>2</v>
      </c>
      <c r="L97" s="84">
        <v>0</v>
      </c>
      <c r="M97" s="84">
        <v>8</v>
      </c>
      <c r="N97" s="84">
        <v>0</v>
      </c>
      <c r="O97" s="84">
        <v>1</v>
      </c>
      <c r="P97" s="84">
        <v>0</v>
      </c>
      <c r="Q97" s="84">
        <v>4</v>
      </c>
      <c r="R97" s="84">
        <v>1</v>
      </c>
      <c r="S97" s="84">
        <v>0</v>
      </c>
      <c r="T97" s="84">
        <v>2</v>
      </c>
      <c r="U97" s="84">
        <v>1</v>
      </c>
      <c r="V97" s="84">
        <v>0</v>
      </c>
      <c r="W97" s="84">
        <v>9</v>
      </c>
      <c r="X97" s="84">
        <v>2</v>
      </c>
      <c r="Y97" s="84">
        <v>0</v>
      </c>
      <c r="Z97" s="84">
        <v>0</v>
      </c>
      <c r="AA97" s="84">
        <v>4</v>
      </c>
      <c r="AB97" s="84">
        <v>1</v>
      </c>
      <c r="AC97" s="84">
        <v>1</v>
      </c>
      <c r="AD97" s="84">
        <v>2</v>
      </c>
      <c r="AE97" s="84">
        <v>1</v>
      </c>
      <c r="AF97" s="84">
        <v>7</v>
      </c>
      <c r="AG97" s="84">
        <v>0</v>
      </c>
      <c r="AH97" s="84">
        <v>0</v>
      </c>
      <c r="AI97" s="205" t="s">
        <v>178</v>
      </c>
      <c r="AJ97" s="69" t="s">
        <v>11</v>
      </c>
      <c r="AK97" s="123" t="s">
        <v>1</v>
      </c>
      <c r="AL97" s="188">
        <v>200000</v>
      </c>
      <c r="AM97" s="123">
        <v>0</v>
      </c>
      <c r="AN97" s="123">
        <v>0</v>
      </c>
      <c r="AO97" s="123">
        <v>0</v>
      </c>
      <c r="AP97" s="123">
        <v>0</v>
      </c>
      <c r="AQ97" s="107">
        <f>AL97+AM97+AN97+AO97+AP97</f>
        <v>200000</v>
      </c>
      <c r="AR97" s="101">
        <v>2023</v>
      </c>
    </row>
    <row r="98" spans="1:44" ht="42" customHeight="1">
      <c r="A98" s="46"/>
      <c r="B98" s="46"/>
      <c r="C98" s="46"/>
      <c r="D98" s="46"/>
      <c r="E98" s="46"/>
      <c r="F98" s="46"/>
      <c r="G98" s="46"/>
      <c r="H98" s="46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>
        <v>0</v>
      </c>
      <c r="AA98" s="85">
        <v>4</v>
      </c>
      <c r="AB98" s="85">
        <v>1</v>
      </c>
      <c r="AC98" s="85">
        <v>1</v>
      </c>
      <c r="AD98" s="85">
        <v>2</v>
      </c>
      <c r="AE98" s="85">
        <v>1</v>
      </c>
      <c r="AF98" s="85">
        <v>7</v>
      </c>
      <c r="AG98" s="85">
        <v>0</v>
      </c>
      <c r="AH98" s="85">
        <v>1</v>
      </c>
      <c r="AI98" s="206" t="s">
        <v>180</v>
      </c>
      <c r="AJ98" s="73" t="s">
        <v>2</v>
      </c>
      <c r="AK98" s="115" t="s">
        <v>1</v>
      </c>
      <c r="AL98" s="189">
        <v>1</v>
      </c>
      <c r="AM98" s="115">
        <v>0</v>
      </c>
      <c r="AN98" s="115">
        <v>0</v>
      </c>
      <c r="AO98" s="115">
        <v>0</v>
      </c>
      <c r="AP98" s="115">
        <v>0</v>
      </c>
      <c r="AQ98" s="115">
        <f>AL98+AM98+AN98+AO98+AP98</f>
        <v>1</v>
      </c>
      <c r="AR98" s="102">
        <v>2023</v>
      </c>
    </row>
    <row r="99" spans="1:44" s="223" customFormat="1" ht="42" customHeight="1">
      <c r="A99" s="216"/>
      <c r="B99" s="216"/>
      <c r="C99" s="216"/>
      <c r="D99" s="216"/>
      <c r="E99" s="216"/>
      <c r="F99" s="216"/>
      <c r="G99" s="216"/>
      <c r="H99" s="216"/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3">
        <v>0</v>
      </c>
      <c r="Q99" s="93">
        <v>0</v>
      </c>
      <c r="R99" s="93">
        <v>0</v>
      </c>
      <c r="S99" s="93">
        <v>0</v>
      </c>
      <c r="T99" s="93">
        <v>0</v>
      </c>
      <c r="U99" s="93">
        <v>0</v>
      </c>
      <c r="V99" s="93">
        <v>0</v>
      </c>
      <c r="W99" s="93">
        <v>0</v>
      </c>
      <c r="X99" s="93">
        <v>0</v>
      </c>
      <c r="Y99" s="93">
        <v>0</v>
      </c>
      <c r="Z99" s="93">
        <v>0</v>
      </c>
      <c r="AA99" s="93">
        <v>4</v>
      </c>
      <c r="AB99" s="93">
        <v>1</v>
      </c>
      <c r="AC99" s="93">
        <v>1</v>
      </c>
      <c r="AD99" s="93">
        <v>3</v>
      </c>
      <c r="AE99" s="93">
        <v>0</v>
      </c>
      <c r="AF99" s="93">
        <v>0</v>
      </c>
      <c r="AG99" s="93">
        <v>0</v>
      </c>
      <c r="AH99" s="93">
        <v>0</v>
      </c>
      <c r="AI99" s="91" t="s">
        <v>81</v>
      </c>
      <c r="AJ99" s="92" t="s">
        <v>11</v>
      </c>
      <c r="AK99" s="162">
        <f aca="true" t="shared" si="6" ref="AK99:AP99">AK101</f>
        <v>24000</v>
      </c>
      <c r="AL99" s="225">
        <f t="shared" si="6"/>
        <v>8000</v>
      </c>
      <c r="AM99" s="162">
        <f t="shared" si="6"/>
        <v>0</v>
      </c>
      <c r="AN99" s="162">
        <f t="shared" si="6"/>
        <v>0</v>
      </c>
      <c r="AO99" s="162">
        <f t="shared" si="6"/>
        <v>0</v>
      </c>
      <c r="AP99" s="162">
        <f t="shared" si="6"/>
        <v>0</v>
      </c>
      <c r="AQ99" s="119">
        <f>AK99+AL99+AM99+AN99+AO99+AP99</f>
        <v>32000</v>
      </c>
      <c r="AR99" s="120">
        <v>2022</v>
      </c>
    </row>
    <row r="100" spans="1:44" ht="75">
      <c r="A100" s="46"/>
      <c r="B100" s="46"/>
      <c r="C100" s="46"/>
      <c r="D100" s="46"/>
      <c r="E100" s="46"/>
      <c r="F100" s="46"/>
      <c r="G100" s="46"/>
      <c r="H100" s="46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>
        <v>0</v>
      </c>
      <c r="AA100" s="83">
        <v>4</v>
      </c>
      <c r="AB100" s="83">
        <v>1</v>
      </c>
      <c r="AC100" s="83">
        <v>1</v>
      </c>
      <c r="AD100" s="83">
        <v>3</v>
      </c>
      <c r="AE100" s="83">
        <v>0</v>
      </c>
      <c r="AF100" s="83">
        <v>0</v>
      </c>
      <c r="AG100" s="83">
        <v>0</v>
      </c>
      <c r="AH100" s="83">
        <v>1</v>
      </c>
      <c r="AI100" s="155" t="s">
        <v>82</v>
      </c>
      <c r="AJ100" s="73" t="s">
        <v>2</v>
      </c>
      <c r="AK100" s="112">
        <v>4</v>
      </c>
      <c r="AL100" s="198">
        <v>0</v>
      </c>
      <c r="AM100" s="106">
        <v>0</v>
      </c>
      <c r="AN100" s="106">
        <v>0</v>
      </c>
      <c r="AO100" s="106">
        <v>0</v>
      </c>
      <c r="AP100" s="113">
        <v>0</v>
      </c>
      <c r="AQ100" s="77">
        <v>4</v>
      </c>
      <c r="AR100" s="102">
        <v>2022</v>
      </c>
    </row>
    <row r="101" spans="1:44" ht="60.75" customHeight="1">
      <c r="A101" s="46"/>
      <c r="B101" s="46"/>
      <c r="C101" s="46"/>
      <c r="D101" s="46"/>
      <c r="E101" s="46"/>
      <c r="F101" s="46"/>
      <c r="G101" s="46"/>
      <c r="H101" s="46"/>
      <c r="I101" s="84">
        <v>0</v>
      </c>
      <c r="J101" s="84">
        <v>3</v>
      </c>
      <c r="K101" s="84">
        <v>2</v>
      </c>
      <c r="L101" s="84">
        <v>0</v>
      </c>
      <c r="M101" s="84">
        <v>8</v>
      </c>
      <c r="N101" s="84">
        <v>0</v>
      </c>
      <c r="O101" s="84">
        <v>4</v>
      </c>
      <c r="P101" s="82">
        <v>0</v>
      </c>
      <c r="Q101" s="82">
        <v>4</v>
      </c>
      <c r="R101" s="82">
        <v>1</v>
      </c>
      <c r="S101" s="82">
        <v>0</v>
      </c>
      <c r="T101" s="82">
        <v>3</v>
      </c>
      <c r="U101" s="82">
        <v>2</v>
      </c>
      <c r="V101" s="82">
        <v>0</v>
      </c>
      <c r="W101" s="82">
        <v>1</v>
      </c>
      <c r="X101" s="82">
        <v>0</v>
      </c>
      <c r="Y101" s="82" t="s">
        <v>19</v>
      </c>
      <c r="Z101" s="86">
        <v>0</v>
      </c>
      <c r="AA101" s="84">
        <v>4</v>
      </c>
      <c r="AB101" s="84">
        <v>1</v>
      </c>
      <c r="AC101" s="84">
        <v>1</v>
      </c>
      <c r="AD101" s="84">
        <v>3</v>
      </c>
      <c r="AE101" s="84">
        <v>0</v>
      </c>
      <c r="AF101" s="84">
        <v>1</v>
      </c>
      <c r="AG101" s="84">
        <v>0</v>
      </c>
      <c r="AH101" s="84">
        <v>0</v>
      </c>
      <c r="AI101" s="147" t="s">
        <v>83</v>
      </c>
      <c r="AJ101" s="69" t="s">
        <v>11</v>
      </c>
      <c r="AK101" s="111">
        <v>24000</v>
      </c>
      <c r="AL101" s="182">
        <v>8000</v>
      </c>
      <c r="AM101" s="99">
        <v>0</v>
      </c>
      <c r="AN101" s="99">
        <v>0</v>
      </c>
      <c r="AO101" s="99">
        <v>0</v>
      </c>
      <c r="AP101" s="99">
        <v>0</v>
      </c>
      <c r="AQ101" s="100">
        <f>24000+AL101</f>
        <v>32000</v>
      </c>
      <c r="AR101" s="173">
        <v>2023</v>
      </c>
    </row>
    <row r="102" spans="1:44" ht="75">
      <c r="A102" s="46"/>
      <c r="B102" s="46"/>
      <c r="C102" s="46"/>
      <c r="D102" s="46"/>
      <c r="E102" s="46"/>
      <c r="F102" s="46"/>
      <c r="G102" s="46"/>
      <c r="H102" s="46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7">
        <v>0</v>
      </c>
      <c r="AA102" s="85">
        <v>4</v>
      </c>
      <c r="AB102" s="85">
        <v>1</v>
      </c>
      <c r="AC102" s="85">
        <v>1</v>
      </c>
      <c r="AD102" s="85">
        <v>3</v>
      </c>
      <c r="AE102" s="85">
        <v>0</v>
      </c>
      <c r="AF102" s="85">
        <v>1</v>
      </c>
      <c r="AG102" s="85">
        <v>0</v>
      </c>
      <c r="AH102" s="85">
        <v>1</v>
      </c>
      <c r="AI102" s="155" t="s">
        <v>84</v>
      </c>
      <c r="AJ102" s="73" t="s">
        <v>2</v>
      </c>
      <c r="AK102" s="112">
        <v>1</v>
      </c>
      <c r="AL102" s="192">
        <v>1</v>
      </c>
      <c r="AM102" s="106">
        <v>0</v>
      </c>
      <c r="AN102" s="106">
        <v>0</v>
      </c>
      <c r="AO102" s="106">
        <v>0</v>
      </c>
      <c r="AP102" s="106">
        <v>0</v>
      </c>
      <c r="AQ102" s="172">
        <f>AK102+AL102</f>
        <v>2</v>
      </c>
      <c r="AR102" s="174">
        <v>2023</v>
      </c>
    </row>
    <row r="103" spans="1:44" ht="75">
      <c r="A103" s="46"/>
      <c r="B103" s="46"/>
      <c r="C103" s="46"/>
      <c r="D103" s="46"/>
      <c r="E103" s="46"/>
      <c r="F103" s="46"/>
      <c r="G103" s="46"/>
      <c r="H103" s="46"/>
      <c r="I103" s="84">
        <v>0</v>
      </c>
      <c r="J103" s="84">
        <v>3</v>
      </c>
      <c r="K103" s="84">
        <v>2</v>
      </c>
      <c r="L103" s="84">
        <v>0</v>
      </c>
      <c r="M103" s="84">
        <v>8</v>
      </c>
      <c r="N103" s="84">
        <v>0</v>
      </c>
      <c r="O103" s="84">
        <v>4</v>
      </c>
      <c r="P103" s="82">
        <v>0</v>
      </c>
      <c r="Q103" s="82">
        <v>4</v>
      </c>
      <c r="R103" s="82">
        <v>1</v>
      </c>
      <c r="S103" s="82">
        <v>0</v>
      </c>
      <c r="T103" s="82">
        <v>3</v>
      </c>
      <c r="U103" s="82">
        <v>2</v>
      </c>
      <c r="V103" s="82">
        <v>0</v>
      </c>
      <c r="W103" s="82">
        <v>1</v>
      </c>
      <c r="X103" s="82">
        <v>0</v>
      </c>
      <c r="Y103" s="82" t="s">
        <v>19</v>
      </c>
      <c r="Z103" s="86">
        <v>0</v>
      </c>
      <c r="AA103" s="84">
        <v>4</v>
      </c>
      <c r="AB103" s="84">
        <v>1</v>
      </c>
      <c r="AC103" s="84">
        <v>1</v>
      </c>
      <c r="AD103" s="84">
        <v>3</v>
      </c>
      <c r="AE103" s="84">
        <v>0</v>
      </c>
      <c r="AF103" s="84">
        <v>2</v>
      </c>
      <c r="AG103" s="84">
        <v>0</v>
      </c>
      <c r="AH103" s="84">
        <v>0</v>
      </c>
      <c r="AI103" s="156" t="s">
        <v>85</v>
      </c>
      <c r="AJ103" s="69" t="s">
        <v>2</v>
      </c>
      <c r="AK103" s="111">
        <v>4</v>
      </c>
      <c r="AL103" s="199">
        <v>0</v>
      </c>
      <c r="AM103" s="114">
        <v>0</v>
      </c>
      <c r="AN103" s="114">
        <v>0</v>
      </c>
      <c r="AO103" s="114">
        <v>0</v>
      </c>
      <c r="AP103" s="114">
        <v>0</v>
      </c>
      <c r="AQ103" s="110">
        <v>4</v>
      </c>
      <c r="AR103" s="101">
        <v>2022</v>
      </c>
    </row>
    <row r="104" spans="1:44" ht="102.75" customHeight="1">
      <c r="A104" s="46"/>
      <c r="B104" s="46"/>
      <c r="C104" s="46"/>
      <c r="D104" s="46"/>
      <c r="E104" s="46"/>
      <c r="F104" s="46"/>
      <c r="G104" s="46"/>
      <c r="H104" s="46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7">
        <v>0</v>
      </c>
      <c r="AA104" s="85">
        <v>4</v>
      </c>
      <c r="AB104" s="85">
        <v>1</v>
      </c>
      <c r="AC104" s="85">
        <v>1</v>
      </c>
      <c r="AD104" s="85">
        <v>3</v>
      </c>
      <c r="AE104" s="85">
        <v>0</v>
      </c>
      <c r="AF104" s="85">
        <v>2</v>
      </c>
      <c r="AG104" s="85">
        <v>0</v>
      </c>
      <c r="AH104" s="85">
        <v>1</v>
      </c>
      <c r="AI104" s="155" t="s">
        <v>86</v>
      </c>
      <c r="AJ104" s="73" t="s">
        <v>2</v>
      </c>
      <c r="AK104" s="112">
        <v>4</v>
      </c>
      <c r="AL104" s="198">
        <v>0</v>
      </c>
      <c r="AM104" s="106">
        <v>0</v>
      </c>
      <c r="AN104" s="106">
        <v>0</v>
      </c>
      <c r="AO104" s="106">
        <v>0</v>
      </c>
      <c r="AP104" s="106">
        <v>0</v>
      </c>
      <c r="AQ104" s="77">
        <v>4</v>
      </c>
      <c r="AR104" s="102">
        <v>2022</v>
      </c>
    </row>
    <row r="105" spans="1:44" s="223" customFormat="1" ht="56.25">
      <c r="A105" s="216"/>
      <c r="B105" s="216"/>
      <c r="C105" s="216"/>
      <c r="D105" s="216"/>
      <c r="E105" s="216"/>
      <c r="F105" s="216"/>
      <c r="G105" s="216"/>
      <c r="H105" s="216"/>
      <c r="I105" s="93">
        <v>0</v>
      </c>
      <c r="J105" s="93">
        <v>3</v>
      </c>
      <c r="K105" s="93">
        <v>2</v>
      </c>
      <c r="L105" s="93">
        <v>0</v>
      </c>
      <c r="M105" s="93">
        <v>7</v>
      </c>
      <c r="N105" s="93">
        <v>0</v>
      </c>
      <c r="O105" s="93">
        <v>3</v>
      </c>
      <c r="P105" s="93">
        <v>0</v>
      </c>
      <c r="Q105" s="93">
        <v>4</v>
      </c>
      <c r="R105" s="93">
        <v>1</v>
      </c>
      <c r="S105" s="93">
        <v>0</v>
      </c>
      <c r="T105" s="93">
        <v>4</v>
      </c>
      <c r="U105" s="93">
        <v>2</v>
      </c>
      <c r="V105" s="93">
        <v>0</v>
      </c>
      <c r="W105" s="93">
        <v>1</v>
      </c>
      <c r="X105" s="93">
        <v>1</v>
      </c>
      <c r="Y105" s="93" t="s">
        <v>17</v>
      </c>
      <c r="Z105" s="224">
        <v>0</v>
      </c>
      <c r="AA105" s="93">
        <v>4</v>
      </c>
      <c r="AB105" s="93">
        <v>1</v>
      </c>
      <c r="AC105" s="93">
        <v>1</v>
      </c>
      <c r="AD105" s="93">
        <v>4</v>
      </c>
      <c r="AE105" s="93">
        <v>0</v>
      </c>
      <c r="AF105" s="93">
        <v>0</v>
      </c>
      <c r="AG105" s="93">
        <v>0</v>
      </c>
      <c r="AH105" s="93">
        <v>0</v>
      </c>
      <c r="AI105" s="213" t="s">
        <v>87</v>
      </c>
      <c r="AJ105" s="92" t="s">
        <v>11</v>
      </c>
      <c r="AK105" s="119">
        <f aca="true" t="shared" si="7" ref="AK105:AP105">AK107+AK110+AK112+AK114+AK116</f>
        <v>17878692.21</v>
      </c>
      <c r="AL105" s="203">
        <f t="shared" si="7"/>
        <v>20306957.69</v>
      </c>
      <c r="AM105" s="203">
        <f t="shared" si="7"/>
        <v>14537183.3</v>
      </c>
      <c r="AN105" s="203">
        <f t="shared" si="7"/>
        <v>14167864.61</v>
      </c>
      <c r="AO105" s="203">
        <f t="shared" si="7"/>
        <v>9823325.01</v>
      </c>
      <c r="AP105" s="203">
        <f t="shared" si="7"/>
        <v>9823325.01</v>
      </c>
      <c r="AQ105" s="119">
        <f>AK105+AL105+AM105+AN105+AO105+AP105</f>
        <v>86537347.83000001</v>
      </c>
      <c r="AR105" s="120">
        <v>2027</v>
      </c>
    </row>
    <row r="106" spans="1:44" ht="75">
      <c r="A106" s="46"/>
      <c r="B106" s="46"/>
      <c r="C106" s="46"/>
      <c r="D106" s="46"/>
      <c r="E106" s="46"/>
      <c r="F106" s="46"/>
      <c r="G106" s="46"/>
      <c r="H106" s="46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7">
        <v>0</v>
      </c>
      <c r="AA106" s="85">
        <v>4</v>
      </c>
      <c r="AB106" s="85">
        <v>1</v>
      </c>
      <c r="AC106" s="85">
        <v>1</v>
      </c>
      <c r="AD106" s="85">
        <v>4</v>
      </c>
      <c r="AE106" s="85">
        <v>0</v>
      </c>
      <c r="AF106" s="85">
        <v>0</v>
      </c>
      <c r="AG106" s="85">
        <v>0</v>
      </c>
      <c r="AH106" s="85">
        <v>1</v>
      </c>
      <c r="AI106" s="155" t="s">
        <v>135</v>
      </c>
      <c r="AJ106" s="62" t="s">
        <v>4</v>
      </c>
      <c r="AK106" s="112">
        <v>14.92</v>
      </c>
      <c r="AL106" s="200">
        <v>14.92</v>
      </c>
      <c r="AM106" s="112">
        <v>14.92</v>
      </c>
      <c r="AN106" s="112">
        <v>14.92</v>
      </c>
      <c r="AO106" s="112">
        <v>14.92</v>
      </c>
      <c r="AP106" s="112">
        <v>14.92</v>
      </c>
      <c r="AQ106" s="115">
        <f>(AM106+AN106+AO106+AP106)/4</f>
        <v>14.92</v>
      </c>
      <c r="AR106" s="102">
        <v>2027</v>
      </c>
    </row>
    <row r="107" spans="1:44" ht="93.75">
      <c r="A107" s="46"/>
      <c r="B107" s="46"/>
      <c r="C107" s="46"/>
      <c r="D107" s="46"/>
      <c r="E107" s="46"/>
      <c r="F107" s="46"/>
      <c r="G107" s="46"/>
      <c r="H107" s="46"/>
      <c r="I107" s="84">
        <v>0</v>
      </c>
      <c r="J107" s="84">
        <v>3</v>
      </c>
      <c r="K107" s="84">
        <v>2</v>
      </c>
      <c r="L107" s="84">
        <v>0</v>
      </c>
      <c r="M107" s="84">
        <v>7</v>
      </c>
      <c r="N107" s="84">
        <v>0</v>
      </c>
      <c r="O107" s="84">
        <v>3</v>
      </c>
      <c r="P107" s="84">
        <v>0</v>
      </c>
      <c r="Q107" s="84">
        <v>4</v>
      </c>
      <c r="R107" s="84">
        <v>1</v>
      </c>
      <c r="S107" s="84">
        <v>0</v>
      </c>
      <c r="T107" s="84">
        <v>4</v>
      </c>
      <c r="U107" s="84">
        <v>2</v>
      </c>
      <c r="V107" s="84">
        <v>0</v>
      </c>
      <c r="W107" s="84">
        <v>1</v>
      </c>
      <c r="X107" s="84">
        <v>1</v>
      </c>
      <c r="Y107" s="84" t="s">
        <v>17</v>
      </c>
      <c r="Z107" s="86">
        <v>0</v>
      </c>
      <c r="AA107" s="84">
        <v>4</v>
      </c>
      <c r="AB107" s="84">
        <v>1</v>
      </c>
      <c r="AC107" s="84">
        <v>1</v>
      </c>
      <c r="AD107" s="84">
        <v>4</v>
      </c>
      <c r="AE107" s="84">
        <v>0</v>
      </c>
      <c r="AF107" s="84">
        <v>1</v>
      </c>
      <c r="AG107" s="84">
        <v>0</v>
      </c>
      <c r="AH107" s="84">
        <v>0</v>
      </c>
      <c r="AI107" s="147" t="s">
        <v>88</v>
      </c>
      <c r="AJ107" s="69" t="s">
        <v>11</v>
      </c>
      <c r="AK107" s="111">
        <f>13787299.86+63980.35-262.95-14190.54-898.38-181134.65</f>
        <v>13654793.69</v>
      </c>
      <c r="AL107" s="250">
        <f>14512221.96+150000+7111.38-11717.79-898.38</f>
        <v>14656717.170000002</v>
      </c>
      <c r="AM107" s="111">
        <v>10148757.46</v>
      </c>
      <c r="AN107" s="111">
        <v>9779438.77</v>
      </c>
      <c r="AO107" s="111">
        <v>9779438.77</v>
      </c>
      <c r="AP107" s="111">
        <v>9779438.77</v>
      </c>
      <c r="AQ107" s="100">
        <f>AK107+AL107+AM107+AN107+AO107+AP107</f>
        <v>67798584.63</v>
      </c>
      <c r="AR107" s="101">
        <v>2027</v>
      </c>
    </row>
    <row r="108" spans="1:44" ht="75">
      <c r="A108" s="46"/>
      <c r="B108" s="46"/>
      <c r="C108" s="46"/>
      <c r="D108" s="46"/>
      <c r="E108" s="46"/>
      <c r="F108" s="46"/>
      <c r="G108" s="46"/>
      <c r="H108" s="46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7">
        <v>0</v>
      </c>
      <c r="AA108" s="85">
        <v>4</v>
      </c>
      <c r="AB108" s="85">
        <v>1</v>
      </c>
      <c r="AC108" s="85">
        <v>1</v>
      </c>
      <c r="AD108" s="85">
        <v>4</v>
      </c>
      <c r="AE108" s="85">
        <v>0</v>
      </c>
      <c r="AF108" s="85">
        <v>1</v>
      </c>
      <c r="AG108" s="85">
        <v>0</v>
      </c>
      <c r="AH108" s="85">
        <v>1</v>
      </c>
      <c r="AI108" s="155" t="s">
        <v>89</v>
      </c>
      <c r="AJ108" s="73" t="s">
        <v>2</v>
      </c>
      <c r="AK108" s="112">
        <v>389</v>
      </c>
      <c r="AL108" s="200">
        <v>385</v>
      </c>
      <c r="AM108" s="112">
        <v>385</v>
      </c>
      <c r="AN108" s="112">
        <v>385</v>
      </c>
      <c r="AO108" s="112">
        <v>385</v>
      </c>
      <c r="AP108" s="112">
        <v>385</v>
      </c>
      <c r="AQ108" s="116">
        <f>(AM108+AN108+AO108+AP108)/4</f>
        <v>385</v>
      </c>
      <c r="AR108" s="102">
        <v>2027</v>
      </c>
    </row>
    <row r="109" spans="1:44" ht="75">
      <c r="A109" s="46"/>
      <c r="B109" s="46"/>
      <c r="C109" s="46"/>
      <c r="D109" s="46"/>
      <c r="E109" s="46"/>
      <c r="F109" s="46"/>
      <c r="G109" s="46"/>
      <c r="H109" s="46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7">
        <v>0</v>
      </c>
      <c r="AA109" s="85">
        <v>4</v>
      </c>
      <c r="AB109" s="85">
        <v>1</v>
      </c>
      <c r="AC109" s="85">
        <v>1</v>
      </c>
      <c r="AD109" s="85">
        <v>4</v>
      </c>
      <c r="AE109" s="85">
        <v>0</v>
      </c>
      <c r="AF109" s="85">
        <v>1</v>
      </c>
      <c r="AG109" s="85">
        <v>0</v>
      </c>
      <c r="AH109" s="85">
        <v>2</v>
      </c>
      <c r="AI109" s="155" t="s">
        <v>90</v>
      </c>
      <c r="AJ109" s="62" t="s">
        <v>11</v>
      </c>
      <c r="AK109" s="112">
        <v>46246.68</v>
      </c>
      <c r="AL109" s="200">
        <f>AL105/AL108</f>
        <v>52745.344649350656</v>
      </c>
      <c r="AM109" s="112">
        <f>AM105/AM108</f>
        <v>37758.91766233766</v>
      </c>
      <c r="AN109" s="112">
        <f>AN105/AN108</f>
        <v>36799.64833766234</v>
      </c>
      <c r="AO109" s="112">
        <f>AO105/AO108</f>
        <v>25515.129896103896</v>
      </c>
      <c r="AP109" s="112">
        <f>AP105/AP108</f>
        <v>25515.129896103896</v>
      </c>
      <c r="AQ109" s="127">
        <f>(AK109+AL109+AM109+AN109+AO109+AP109)/6</f>
        <v>37430.14174025974</v>
      </c>
      <c r="AR109" s="102">
        <v>2027</v>
      </c>
    </row>
    <row r="110" spans="1:44" ht="75">
      <c r="A110" s="46"/>
      <c r="B110" s="46"/>
      <c r="C110" s="46"/>
      <c r="D110" s="46"/>
      <c r="E110" s="46"/>
      <c r="F110" s="46"/>
      <c r="G110" s="46"/>
      <c r="H110" s="46"/>
      <c r="I110" s="84">
        <v>0</v>
      </c>
      <c r="J110" s="84">
        <v>3</v>
      </c>
      <c r="K110" s="84">
        <v>2</v>
      </c>
      <c r="L110" s="84">
        <v>0</v>
      </c>
      <c r="M110" s="84">
        <v>7</v>
      </c>
      <c r="N110" s="84">
        <v>0</v>
      </c>
      <c r="O110" s="84">
        <v>3</v>
      </c>
      <c r="P110" s="84">
        <v>0</v>
      </c>
      <c r="Q110" s="84">
        <v>4</v>
      </c>
      <c r="R110" s="84">
        <v>1</v>
      </c>
      <c r="S110" s="84">
        <v>0</v>
      </c>
      <c r="T110" s="84">
        <v>4</v>
      </c>
      <c r="U110" s="84">
        <v>1</v>
      </c>
      <c r="V110" s="84">
        <v>0</v>
      </c>
      <c r="W110" s="84">
        <v>6</v>
      </c>
      <c r="X110" s="84">
        <v>9</v>
      </c>
      <c r="Y110" s="84" t="s">
        <v>17</v>
      </c>
      <c r="Z110" s="86">
        <v>0</v>
      </c>
      <c r="AA110" s="84">
        <v>4</v>
      </c>
      <c r="AB110" s="84">
        <v>1</v>
      </c>
      <c r="AC110" s="84">
        <v>1</v>
      </c>
      <c r="AD110" s="84">
        <v>4</v>
      </c>
      <c r="AE110" s="84">
        <v>0</v>
      </c>
      <c r="AF110" s="84">
        <v>2</v>
      </c>
      <c r="AG110" s="84">
        <v>0</v>
      </c>
      <c r="AH110" s="84">
        <v>0</v>
      </c>
      <c r="AI110" s="147" t="s">
        <v>91</v>
      </c>
      <c r="AJ110" s="69" t="s">
        <v>11</v>
      </c>
      <c r="AK110" s="111">
        <v>4091601.41</v>
      </c>
      <c r="AL110" s="250">
        <f>4344539.6+1160258.89</f>
        <v>5504798.489999999</v>
      </c>
      <c r="AM110" s="111">
        <v>4344539.6</v>
      </c>
      <c r="AN110" s="111">
        <v>4344539.6</v>
      </c>
      <c r="AO110" s="123">
        <v>0</v>
      </c>
      <c r="AP110" s="123">
        <v>0</v>
      </c>
      <c r="AQ110" s="100">
        <f>AK110+AL110+AM110+AN110+AO110+AP110</f>
        <v>18285479.099999998</v>
      </c>
      <c r="AR110" s="101">
        <v>2027</v>
      </c>
    </row>
    <row r="111" spans="1:44" ht="56.25">
      <c r="A111" s="46"/>
      <c r="B111" s="46"/>
      <c r="C111" s="46"/>
      <c r="D111" s="46"/>
      <c r="E111" s="46"/>
      <c r="F111" s="46"/>
      <c r="G111" s="46"/>
      <c r="H111" s="46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7">
        <v>0</v>
      </c>
      <c r="AA111" s="85">
        <v>4</v>
      </c>
      <c r="AB111" s="85">
        <v>1</v>
      </c>
      <c r="AC111" s="85">
        <v>1</v>
      </c>
      <c r="AD111" s="85">
        <v>4</v>
      </c>
      <c r="AE111" s="85">
        <v>0</v>
      </c>
      <c r="AF111" s="85">
        <v>2</v>
      </c>
      <c r="AG111" s="85">
        <v>0</v>
      </c>
      <c r="AH111" s="85">
        <v>1</v>
      </c>
      <c r="AI111" s="141" t="s">
        <v>92</v>
      </c>
      <c r="AJ111" s="73" t="s">
        <v>2</v>
      </c>
      <c r="AK111" s="112">
        <v>21.7</v>
      </c>
      <c r="AL111" s="200">
        <v>22.2</v>
      </c>
      <c r="AM111" s="112">
        <v>22.2</v>
      </c>
      <c r="AN111" s="112">
        <v>22.2</v>
      </c>
      <c r="AO111" s="115">
        <v>0</v>
      </c>
      <c r="AP111" s="115">
        <v>0</v>
      </c>
      <c r="AQ111" s="117">
        <f>(AK111+AL111+AM111+AN111)/4</f>
        <v>22.075</v>
      </c>
      <c r="AR111" s="102">
        <v>2027</v>
      </c>
    </row>
    <row r="112" spans="1:44" ht="75">
      <c r="A112" s="46"/>
      <c r="B112" s="46"/>
      <c r="C112" s="46"/>
      <c r="D112" s="46"/>
      <c r="E112" s="46"/>
      <c r="F112" s="46"/>
      <c r="G112" s="46"/>
      <c r="H112" s="46"/>
      <c r="I112" s="84">
        <v>0</v>
      </c>
      <c r="J112" s="84">
        <v>3</v>
      </c>
      <c r="K112" s="84">
        <v>2</v>
      </c>
      <c r="L112" s="84">
        <v>0</v>
      </c>
      <c r="M112" s="84">
        <v>7</v>
      </c>
      <c r="N112" s="84">
        <v>0</v>
      </c>
      <c r="O112" s="84">
        <v>3</v>
      </c>
      <c r="P112" s="84">
        <v>0</v>
      </c>
      <c r="Q112" s="84">
        <v>4</v>
      </c>
      <c r="R112" s="84">
        <v>1</v>
      </c>
      <c r="S112" s="84">
        <v>0</v>
      </c>
      <c r="T112" s="84">
        <v>4</v>
      </c>
      <c r="U112" s="84" t="s">
        <v>20</v>
      </c>
      <c r="V112" s="84">
        <v>0</v>
      </c>
      <c r="W112" s="84">
        <v>6</v>
      </c>
      <c r="X112" s="84">
        <v>9</v>
      </c>
      <c r="Y112" s="84" t="s">
        <v>17</v>
      </c>
      <c r="Z112" s="86">
        <v>0</v>
      </c>
      <c r="AA112" s="84">
        <v>4</v>
      </c>
      <c r="AB112" s="84">
        <v>1</v>
      </c>
      <c r="AC112" s="84">
        <v>1</v>
      </c>
      <c r="AD112" s="84">
        <v>4</v>
      </c>
      <c r="AE112" s="84">
        <v>0</v>
      </c>
      <c r="AF112" s="84">
        <v>3</v>
      </c>
      <c r="AG112" s="84">
        <v>0</v>
      </c>
      <c r="AH112" s="84">
        <v>0</v>
      </c>
      <c r="AI112" s="147" t="s">
        <v>93</v>
      </c>
      <c r="AJ112" s="69" t="s">
        <v>11</v>
      </c>
      <c r="AK112" s="111">
        <f>28268.57+14190.54</f>
        <v>42459.11</v>
      </c>
      <c r="AL112" s="250">
        <f>43886.24+11717.79</f>
        <v>55604.03</v>
      </c>
      <c r="AM112" s="111">
        <v>43886.24</v>
      </c>
      <c r="AN112" s="111">
        <v>43886.24</v>
      </c>
      <c r="AO112" s="111">
        <v>43886.24</v>
      </c>
      <c r="AP112" s="111">
        <v>43886.24</v>
      </c>
      <c r="AQ112" s="100">
        <f>AK112+AL112+AM112+AN112+AO112+AP112</f>
        <v>273608.1</v>
      </c>
      <c r="AR112" s="101">
        <v>2027</v>
      </c>
    </row>
    <row r="113" spans="1:44" ht="56.25">
      <c r="A113" s="46"/>
      <c r="B113" s="46"/>
      <c r="C113" s="46"/>
      <c r="D113" s="46"/>
      <c r="E113" s="46"/>
      <c r="F113" s="46"/>
      <c r="G113" s="46"/>
      <c r="H113" s="46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7">
        <v>0</v>
      </c>
      <c r="AA113" s="85">
        <v>4</v>
      </c>
      <c r="AB113" s="85">
        <v>1</v>
      </c>
      <c r="AC113" s="85">
        <v>1</v>
      </c>
      <c r="AD113" s="85">
        <v>4</v>
      </c>
      <c r="AE113" s="85">
        <v>0</v>
      </c>
      <c r="AF113" s="85">
        <v>3</v>
      </c>
      <c r="AG113" s="85">
        <v>0</v>
      </c>
      <c r="AH113" s="85">
        <v>1</v>
      </c>
      <c r="AI113" s="141" t="s">
        <v>94</v>
      </c>
      <c r="AJ113" s="73" t="s">
        <v>2</v>
      </c>
      <c r="AK113" s="112">
        <v>21.7</v>
      </c>
      <c r="AL113" s="200">
        <v>22.2</v>
      </c>
      <c r="AM113" s="112">
        <v>22.2</v>
      </c>
      <c r="AN113" s="112">
        <v>22.2</v>
      </c>
      <c r="AO113" s="112">
        <v>22.2</v>
      </c>
      <c r="AP113" s="112">
        <v>22.2</v>
      </c>
      <c r="AQ113" s="117">
        <f>(AM113+AN113+AO113+AP113)/4</f>
        <v>22.2</v>
      </c>
      <c r="AR113" s="102">
        <v>2027</v>
      </c>
    </row>
    <row r="114" spans="1:44" ht="75.75" customHeight="1">
      <c r="A114" s="46"/>
      <c r="B114" s="46"/>
      <c r="C114" s="46"/>
      <c r="D114" s="46"/>
      <c r="E114" s="46"/>
      <c r="F114" s="46"/>
      <c r="G114" s="46"/>
      <c r="H114" s="46"/>
      <c r="I114" s="149">
        <v>0</v>
      </c>
      <c r="J114" s="149">
        <v>3</v>
      </c>
      <c r="K114" s="149">
        <v>2</v>
      </c>
      <c r="L114" s="149">
        <v>0</v>
      </c>
      <c r="M114" s="149">
        <v>7</v>
      </c>
      <c r="N114" s="149">
        <v>0</v>
      </c>
      <c r="O114" s="149">
        <v>3</v>
      </c>
      <c r="P114" s="149">
        <v>0</v>
      </c>
      <c r="Q114" s="149">
        <v>4</v>
      </c>
      <c r="R114" s="149">
        <v>1</v>
      </c>
      <c r="S114" s="149">
        <v>0</v>
      </c>
      <c r="T114" s="149">
        <v>4</v>
      </c>
      <c r="U114" s="149" t="s">
        <v>20</v>
      </c>
      <c r="V114" s="149">
        <v>1</v>
      </c>
      <c r="W114" s="149">
        <v>3</v>
      </c>
      <c r="X114" s="149">
        <v>9</v>
      </c>
      <c r="Y114" s="149">
        <v>0</v>
      </c>
      <c r="Z114" s="150">
        <v>0</v>
      </c>
      <c r="AA114" s="149">
        <v>4</v>
      </c>
      <c r="AB114" s="149">
        <v>1</v>
      </c>
      <c r="AC114" s="149">
        <v>1</v>
      </c>
      <c r="AD114" s="149">
        <v>4</v>
      </c>
      <c r="AE114" s="149">
        <v>0</v>
      </c>
      <c r="AF114" s="149">
        <v>4</v>
      </c>
      <c r="AG114" s="149">
        <v>0</v>
      </c>
      <c r="AH114" s="149">
        <v>0</v>
      </c>
      <c r="AI114" s="142" t="s">
        <v>151</v>
      </c>
      <c r="AJ114" s="69" t="s">
        <v>11</v>
      </c>
      <c r="AK114" s="111">
        <v>898.38</v>
      </c>
      <c r="AL114" s="207">
        <v>898.38</v>
      </c>
      <c r="AM114" s="123">
        <v>0</v>
      </c>
      <c r="AN114" s="123">
        <v>0</v>
      </c>
      <c r="AO114" s="123">
        <v>0</v>
      </c>
      <c r="AP114" s="123">
        <v>0</v>
      </c>
      <c r="AQ114" s="143">
        <f>AK114+AL114+AM114+AN114+AO114+AP114</f>
        <v>1796.76</v>
      </c>
      <c r="AR114" s="101">
        <v>2022</v>
      </c>
    </row>
    <row r="115" spans="1:44" ht="75">
      <c r="A115" s="46"/>
      <c r="B115" s="46"/>
      <c r="C115" s="46"/>
      <c r="D115" s="46"/>
      <c r="E115" s="46"/>
      <c r="F115" s="46"/>
      <c r="G115" s="46"/>
      <c r="H115" s="46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2">
        <v>0</v>
      </c>
      <c r="AA115" s="151">
        <v>4</v>
      </c>
      <c r="AB115" s="151">
        <v>1</v>
      </c>
      <c r="AC115" s="151">
        <v>1</v>
      </c>
      <c r="AD115" s="151">
        <v>4</v>
      </c>
      <c r="AE115" s="151">
        <v>0</v>
      </c>
      <c r="AF115" s="151">
        <v>4</v>
      </c>
      <c r="AG115" s="151">
        <v>0</v>
      </c>
      <c r="AH115" s="151">
        <v>1</v>
      </c>
      <c r="AI115" s="141" t="s">
        <v>152</v>
      </c>
      <c r="AJ115" s="73" t="s">
        <v>2</v>
      </c>
      <c r="AK115" s="112">
        <v>32</v>
      </c>
      <c r="AL115" s="255">
        <v>35</v>
      </c>
      <c r="AM115" s="115">
        <v>0</v>
      </c>
      <c r="AN115" s="115">
        <v>0</v>
      </c>
      <c r="AO115" s="115">
        <v>0</v>
      </c>
      <c r="AP115" s="115">
        <v>0</v>
      </c>
      <c r="AQ115" s="117">
        <f>(AK115+AL115+AM115+AN115+AO115+AP115)/2</f>
        <v>33.5</v>
      </c>
      <c r="AR115" s="102">
        <v>2022</v>
      </c>
    </row>
    <row r="116" spans="1:44" ht="79.5" customHeight="1">
      <c r="A116" s="46"/>
      <c r="B116" s="46"/>
      <c r="C116" s="46"/>
      <c r="D116" s="46"/>
      <c r="E116" s="46"/>
      <c r="F116" s="46"/>
      <c r="G116" s="46"/>
      <c r="H116" s="46"/>
      <c r="I116" s="149">
        <v>0</v>
      </c>
      <c r="J116" s="149">
        <v>3</v>
      </c>
      <c r="K116" s="149">
        <v>2</v>
      </c>
      <c r="L116" s="149">
        <v>0</v>
      </c>
      <c r="M116" s="149">
        <v>7</v>
      </c>
      <c r="N116" s="149">
        <v>0</v>
      </c>
      <c r="O116" s="149">
        <v>3</v>
      </c>
      <c r="P116" s="149">
        <v>0</v>
      </c>
      <c r="Q116" s="149">
        <v>4</v>
      </c>
      <c r="R116" s="149">
        <v>1</v>
      </c>
      <c r="S116" s="149">
        <v>0</v>
      </c>
      <c r="T116" s="149">
        <v>4</v>
      </c>
      <c r="U116" s="149">
        <v>1</v>
      </c>
      <c r="V116" s="149">
        <v>1</v>
      </c>
      <c r="W116" s="149">
        <v>3</v>
      </c>
      <c r="X116" s="149">
        <v>9</v>
      </c>
      <c r="Y116" s="149">
        <v>0</v>
      </c>
      <c r="Z116" s="150">
        <v>0</v>
      </c>
      <c r="AA116" s="149">
        <v>4</v>
      </c>
      <c r="AB116" s="149">
        <v>1</v>
      </c>
      <c r="AC116" s="149">
        <v>1</v>
      </c>
      <c r="AD116" s="149">
        <v>4</v>
      </c>
      <c r="AE116" s="149">
        <v>0</v>
      </c>
      <c r="AF116" s="149">
        <v>5</v>
      </c>
      <c r="AG116" s="149">
        <v>0</v>
      </c>
      <c r="AH116" s="149">
        <v>0</v>
      </c>
      <c r="AI116" s="142" t="s">
        <v>153</v>
      </c>
      <c r="AJ116" s="69" t="s">
        <v>11</v>
      </c>
      <c r="AK116" s="111">
        <v>88939.62</v>
      </c>
      <c r="AL116" s="207">
        <v>88939.62</v>
      </c>
      <c r="AM116" s="124">
        <v>0</v>
      </c>
      <c r="AN116" s="124">
        <v>0</v>
      </c>
      <c r="AO116" s="124">
        <v>0</v>
      </c>
      <c r="AP116" s="124">
        <v>0</v>
      </c>
      <c r="AQ116" s="143">
        <f>AK116+AL116+AM116+AN116+AO116+AP116</f>
        <v>177879.24</v>
      </c>
      <c r="AR116" s="101">
        <v>2022</v>
      </c>
    </row>
    <row r="117" spans="1:44" ht="76.5" customHeight="1">
      <c r="A117" s="46"/>
      <c r="B117" s="46"/>
      <c r="C117" s="46"/>
      <c r="D117" s="46"/>
      <c r="E117" s="46"/>
      <c r="F117" s="46"/>
      <c r="G117" s="46"/>
      <c r="H117" s="46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2">
        <v>0</v>
      </c>
      <c r="AA117" s="151">
        <v>4</v>
      </c>
      <c r="AB117" s="151">
        <v>1</v>
      </c>
      <c r="AC117" s="151">
        <v>1</v>
      </c>
      <c r="AD117" s="151">
        <v>4</v>
      </c>
      <c r="AE117" s="151">
        <v>0</v>
      </c>
      <c r="AF117" s="151">
        <v>5</v>
      </c>
      <c r="AG117" s="151">
        <v>0</v>
      </c>
      <c r="AH117" s="151">
        <v>1</v>
      </c>
      <c r="AI117" s="141" t="s">
        <v>154</v>
      </c>
      <c r="AJ117" s="73" t="s">
        <v>2</v>
      </c>
      <c r="AK117" s="112">
        <v>32</v>
      </c>
      <c r="AL117" s="255">
        <v>35</v>
      </c>
      <c r="AM117" s="115">
        <v>0</v>
      </c>
      <c r="AN117" s="115">
        <v>0</v>
      </c>
      <c r="AO117" s="115">
        <v>0</v>
      </c>
      <c r="AP117" s="115">
        <v>0</v>
      </c>
      <c r="AQ117" s="115">
        <f>(AK117+AL117+AM117+AN117+AO117+AP117)/2</f>
        <v>33.5</v>
      </c>
      <c r="AR117" s="102">
        <v>2022</v>
      </c>
    </row>
    <row r="118" spans="1:44" s="223" customFormat="1" ht="56.25">
      <c r="A118" s="216"/>
      <c r="B118" s="216"/>
      <c r="C118" s="216"/>
      <c r="D118" s="216"/>
      <c r="E118" s="216"/>
      <c r="F118" s="216"/>
      <c r="G118" s="216"/>
      <c r="H118" s="216"/>
      <c r="I118" s="217">
        <v>0</v>
      </c>
      <c r="J118" s="217">
        <v>3</v>
      </c>
      <c r="K118" s="217">
        <v>2</v>
      </c>
      <c r="L118" s="217">
        <v>0</v>
      </c>
      <c r="M118" s="217">
        <v>8</v>
      </c>
      <c r="N118" s="217">
        <v>0</v>
      </c>
      <c r="O118" s="217">
        <v>1</v>
      </c>
      <c r="P118" s="217">
        <v>0</v>
      </c>
      <c r="Q118" s="217">
        <v>4</v>
      </c>
      <c r="R118" s="217">
        <v>1</v>
      </c>
      <c r="S118" s="217">
        <v>0</v>
      </c>
      <c r="T118" s="217">
        <v>5</v>
      </c>
      <c r="U118" s="217">
        <v>2</v>
      </c>
      <c r="V118" s="217">
        <v>0</v>
      </c>
      <c r="W118" s="217">
        <v>0</v>
      </c>
      <c r="X118" s="217">
        <v>1</v>
      </c>
      <c r="Y118" s="217" t="s">
        <v>21</v>
      </c>
      <c r="Z118" s="218">
        <v>0</v>
      </c>
      <c r="AA118" s="217">
        <v>4</v>
      </c>
      <c r="AB118" s="217">
        <v>1</v>
      </c>
      <c r="AC118" s="217">
        <v>1</v>
      </c>
      <c r="AD118" s="217">
        <v>5</v>
      </c>
      <c r="AE118" s="217">
        <v>0</v>
      </c>
      <c r="AF118" s="217">
        <v>0</v>
      </c>
      <c r="AG118" s="217">
        <v>0</v>
      </c>
      <c r="AH118" s="217">
        <v>0</v>
      </c>
      <c r="AI118" s="219" t="s">
        <v>165</v>
      </c>
      <c r="AJ118" s="92" t="s">
        <v>11</v>
      </c>
      <c r="AK118" s="220">
        <f aca="true" t="shared" si="8" ref="AK118:AP118">AK120</f>
        <v>68482</v>
      </c>
      <c r="AL118" s="221">
        <f t="shared" si="8"/>
        <v>130650</v>
      </c>
      <c r="AM118" s="220">
        <f t="shared" si="8"/>
        <v>130650</v>
      </c>
      <c r="AN118" s="220">
        <f t="shared" si="8"/>
        <v>130650</v>
      </c>
      <c r="AO118" s="220">
        <f t="shared" si="8"/>
        <v>130650</v>
      </c>
      <c r="AP118" s="220">
        <f t="shared" si="8"/>
        <v>130650</v>
      </c>
      <c r="AQ118" s="222">
        <f>AK118+AL118+AM118+AN118+AO118+AP118</f>
        <v>721732</v>
      </c>
      <c r="AR118" s="120">
        <v>2027</v>
      </c>
    </row>
    <row r="119" spans="1:44" ht="37.5">
      <c r="A119" s="46"/>
      <c r="B119" s="46"/>
      <c r="C119" s="46"/>
      <c r="D119" s="46"/>
      <c r="E119" s="46"/>
      <c r="F119" s="46"/>
      <c r="G119" s="46"/>
      <c r="H119" s="46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  <c r="X119" s="151"/>
      <c r="Y119" s="151"/>
      <c r="Z119" s="152">
        <v>0</v>
      </c>
      <c r="AA119" s="151">
        <v>4</v>
      </c>
      <c r="AB119" s="151">
        <v>1</v>
      </c>
      <c r="AC119" s="151">
        <v>1</v>
      </c>
      <c r="AD119" s="151">
        <v>5</v>
      </c>
      <c r="AE119" s="151">
        <v>0</v>
      </c>
      <c r="AF119" s="151">
        <v>0</v>
      </c>
      <c r="AG119" s="151">
        <v>0</v>
      </c>
      <c r="AH119" s="151">
        <v>1</v>
      </c>
      <c r="AI119" s="141" t="s">
        <v>136</v>
      </c>
      <c r="AJ119" s="73" t="s">
        <v>2</v>
      </c>
      <c r="AK119" s="112">
        <v>3</v>
      </c>
      <c r="AL119" s="200">
        <v>3</v>
      </c>
      <c r="AM119" s="112">
        <v>3</v>
      </c>
      <c r="AN119" s="112">
        <v>3</v>
      </c>
      <c r="AO119" s="112">
        <v>3</v>
      </c>
      <c r="AP119" s="112">
        <v>3</v>
      </c>
      <c r="AQ119" s="112">
        <v>3</v>
      </c>
      <c r="AR119" s="102">
        <v>2027</v>
      </c>
    </row>
    <row r="120" spans="1:44" ht="39.75" customHeight="1">
      <c r="A120" s="46"/>
      <c r="B120" s="46"/>
      <c r="C120" s="46"/>
      <c r="D120" s="46"/>
      <c r="E120" s="46"/>
      <c r="F120" s="46"/>
      <c r="G120" s="46"/>
      <c r="H120" s="46"/>
      <c r="I120" s="149">
        <v>0</v>
      </c>
      <c r="J120" s="149">
        <v>3</v>
      </c>
      <c r="K120" s="149">
        <v>2</v>
      </c>
      <c r="L120" s="149">
        <v>0</v>
      </c>
      <c r="M120" s="149">
        <v>8</v>
      </c>
      <c r="N120" s="149">
        <v>0</v>
      </c>
      <c r="O120" s="149">
        <v>1</v>
      </c>
      <c r="P120" s="149">
        <v>0</v>
      </c>
      <c r="Q120" s="149">
        <v>4</v>
      </c>
      <c r="R120" s="149">
        <v>1</v>
      </c>
      <c r="S120" s="149">
        <v>0</v>
      </c>
      <c r="T120" s="149">
        <v>5</v>
      </c>
      <c r="U120" s="149">
        <v>2</v>
      </c>
      <c r="V120" s="149">
        <v>0</v>
      </c>
      <c r="W120" s="149">
        <v>0</v>
      </c>
      <c r="X120" s="149">
        <v>1</v>
      </c>
      <c r="Y120" s="149" t="s">
        <v>21</v>
      </c>
      <c r="Z120" s="150">
        <v>0</v>
      </c>
      <c r="AA120" s="149">
        <v>4</v>
      </c>
      <c r="AB120" s="149">
        <v>1</v>
      </c>
      <c r="AC120" s="149">
        <v>1</v>
      </c>
      <c r="AD120" s="149">
        <v>5</v>
      </c>
      <c r="AE120" s="149">
        <v>0</v>
      </c>
      <c r="AF120" s="149">
        <v>1</v>
      </c>
      <c r="AG120" s="149">
        <v>0</v>
      </c>
      <c r="AH120" s="149">
        <v>0</v>
      </c>
      <c r="AI120" s="142" t="s">
        <v>139</v>
      </c>
      <c r="AJ120" s="69" t="s">
        <v>11</v>
      </c>
      <c r="AK120" s="111">
        <f>130650-62168</f>
        <v>68482</v>
      </c>
      <c r="AL120" s="201">
        <v>130650</v>
      </c>
      <c r="AM120" s="111">
        <v>130650</v>
      </c>
      <c r="AN120" s="111">
        <v>130650</v>
      </c>
      <c r="AO120" s="111">
        <v>130650</v>
      </c>
      <c r="AP120" s="111">
        <v>130650</v>
      </c>
      <c r="AQ120" s="143">
        <f aca="true" t="shared" si="9" ref="AQ120:AQ126">AK120+AL120+AM120+AN120+AO120+AP120</f>
        <v>721732</v>
      </c>
      <c r="AR120" s="101">
        <v>2027</v>
      </c>
    </row>
    <row r="121" spans="1:44" ht="37.5">
      <c r="A121" s="46"/>
      <c r="B121" s="46"/>
      <c r="C121" s="46"/>
      <c r="D121" s="46"/>
      <c r="E121" s="46"/>
      <c r="F121" s="46"/>
      <c r="G121" s="46"/>
      <c r="H121" s="46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2">
        <v>0</v>
      </c>
      <c r="AA121" s="151">
        <v>4</v>
      </c>
      <c r="AB121" s="151">
        <v>1</v>
      </c>
      <c r="AC121" s="151">
        <v>1</v>
      </c>
      <c r="AD121" s="151">
        <v>5</v>
      </c>
      <c r="AE121" s="151">
        <v>0</v>
      </c>
      <c r="AF121" s="151">
        <v>1</v>
      </c>
      <c r="AG121" s="151">
        <v>0</v>
      </c>
      <c r="AH121" s="151">
        <v>1</v>
      </c>
      <c r="AI121" s="141" t="s">
        <v>137</v>
      </c>
      <c r="AJ121" s="73" t="s">
        <v>2</v>
      </c>
      <c r="AK121" s="112">
        <v>3</v>
      </c>
      <c r="AL121" s="189">
        <v>3</v>
      </c>
      <c r="AM121" s="115">
        <v>3</v>
      </c>
      <c r="AN121" s="115">
        <v>3</v>
      </c>
      <c r="AO121" s="115">
        <v>3</v>
      </c>
      <c r="AP121" s="115">
        <v>3</v>
      </c>
      <c r="AQ121" s="117">
        <f t="shared" si="9"/>
        <v>18</v>
      </c>
      <c r="AR121" s="102">
        <v>2027</v>
      </c>
    </row>
    <row r="122" spans="1:44" ht="54.75" customHeight="1">
      <c r="A122" s="46"/>
      <c r="B122" s="46"/>
      <c r="C122" s="46"/>
      <c r="D122" s="46"/>
      <c r="E122" s="46"/>
      <c r="F122" s="46"/>
      <c r="G122" s="46"/>
      <c r="H122" s="46"/>
      <c r="I122" s="149">
        <v>0</v>
      </c>
      <c r="J122" s="149">
        <v>3</v>
      </c>
      <c r="K122" s="149">
        <v>2</v>
      </c>
      <c r="L122" s="149">
        <v>0</v>
      </c>
      <c r="M122" s="149">
        <v>8</v>
      </c>
      <c r="N122" s="149">
        <v>0</v>
      </c>
      <c r="O122" s="149">
        <v>1</v>
      </c>
      <c r="P122" s="149">
        <v>0</v>
      </c>
      <c r="Q122" s="149">
        <v>4</v>
      </c>
      <c r="R122" s="149">
        <v>1</v>
      </c>
      <c r="S122" s="149">
        <v>0</v>
      </c>
      <c r="T122" s="149">
        <v>5</v>
      </c>
      <c r="U122" s="149">
        <v>2</v>
      </c>
      <c r="V122" s="149">
        <v>0</v>
      </c>
      <c r="W122" s="149">
        <v>0</v>
      </c>
      <c r="X122" s="149">
        <v>1</v>
      </c>
      <c r="Y122" s="149" t="s">
        <v>21</v>
      </c>
      <c r="Z122" s="150">
        <v>0</v>
      </c>
      <c r="AA122" s="149">
        <v>4</v>
      </c>
      <c r="AB122" s="149">
        <v>1</v>
      </c>
      <c r="AC122" s="149">
        <v>1</v>
      </c>
      <c r="AD122" s="149">
        <v>5</v>
      </c>
      <c r="AE122" s="149">
        <v>0</v>
      </c>
      <c r="AF122" s="149">
        <v>2</v>
      </c>
      <c r="AG122" s="149">
        <v>0</v>
      </c>
      <c r="AH122" s="149">
        <v>0</v>
      </c>
      <c r="AI122" s="144" t="s">
        <v>140</v>
      </c>
      <c r="AJ122" s="69" t="s">
        <v>2</v>
      </c>
      <c r="AK122" s="111">
        <v>1</v>
      </c>
      <c r="AL122" s="185">
        <v>1</v>
      </c>
      <c r="AM122" s="123">
        <v>1</v>
      </c>
      <c r="AN122" s="123">
        <v>1</v>
      </c>
      <c r="AO122" s="123">
        <v>1</v>
      </c>
      <c r="AP122" s="123">
        <v>1</v>
      </c>
      <c r="AQ122" s="143">
        <f t="shared" si="9"/>
        <v>6</v>
      </c>
      <c r="AR122" s="101">
        <v>2027</v>
      </c>
    </row>
    <row r="123" spans="1:44" ht="56.25">
      <c r="A123" s="46"/>
      <c r="B123" s="46"/>
      <c r="C123" s="46"/>
      <c r="D123" s="46"/>
      <c r="E123" s="46"/>
      <c r="F123" s="46"/>
      <c r="G123" s="46"/>
      <c r="H123" s="46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2">
        <v>0</v>
      </c>
      <c r="AA123" s="151">
        <v>4</v>
      </c>
      <c r="AB123" s="151">
        <v>1</v>
      </c>
      <c r="AC123" s="151">
        <v>1</v>
      </c>
      <c r="AD123" s="151">
        <v>5</v>
      </c>
      <c r="AE123" s="151">
        <v>0</v>
      </c>
      <c r="AF123" s="151">
        <v>2</v>
      </c>
      <c r="AG123" s="151">
        <v>0</v>
      </c>
      <c r="AH123" s="151">
        <v>1</v>
      </c>
      <c r="AI123" s="141" t="s">
        <v>141</v>
      </c>
      <c r="AJ123" s="73" t="s">
        <v>2</v>
      </c>
      <c r="AK123" s="112">
        <v>2</v>
      </c>
      <c r="AL123" s="189">
        <v>2</v>
      </c>
      <c r="AM123" s="115">
        <v>2</v>
      </c>
      <c r="AN123" s="115">
        <v>2</v>
      </c>
      <c r="AO123" s="115">
        <v>2</v>
      </c>
      <c r="AP123" s="115">
        <v>2</v>
      </c>
      <c r="AQ123" s="117">
        <f t="shared" si="9"/>
        <v>12</v>
      </c>
      <c r="AR123" s="102">
        <v>2027</v>
      </c>
    </row>
    <row r="124" spans="1:44" s="235" customFormat="1" ht="37.5">
      <c r="A124" s="234"/>
      <c r="B124" s="234"/>
      <c r="C124" s="234"/>
      <c r="D124" s="234"/>
      <c r="E124" s="234"/>
      <c r="F124" s="234"/>
      <c r="G124" s="234"/>
      <c r="H124" s="234"/>
      <c r="I124" s="88">
        <v>0</v>
      </c>
      <c r="J124" s="88">
        <v>0</v>
      </c>
      <c r="K124" s="88">
        <v>0</v>
      </c>
      <c r="L124" s="88">
        <v>0</v>
      </c>
      <c r="M124" s="88">
        <v>0</v>
      </c>
      <c r="N124" s="88">
        <v>0</v>
      </c>
      <c r="O124" s="88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1">
        <v>0</v>
      </c>
      <c r="W124" s="81">
        <v>0</v>
      </c>
      <c r="X124" s="81">
        <v>0</v>
      </c>
      <c r="Y124" s="81">
        <v>0</v>
      </c>
      <c r="Z124" s="81">
        <v>0</v>
      </c>
      <c r="AA124" s="81">
        <v>4</v>
      </c>
      <c r="AB124" s="81">
        <v>2</v>
      </c>
      <c r="AC124" s="81">
        <v>1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208" t="s">
        <v>109</v>
      </c>
      <c r="AJ124" s="209" t="s">
        <v>11</v>
      </c>
      <c r="AK124" s="140">
        <f>AK125+AK133</f>
        <v>1516800</v>
      </c>
      <c r="AL124" s="247">
        <f>AL125+AL133+AL149</f>
        <v>274138.72</v>
      </c>
      <c r="AM124" s="247">
        <f>AM125+AM133+AM149</f>
        <v>987200</v>
      </c>
      <c r="AN124" s="247">
        <f>AN125+AN133+AN149</f>
        <v>200000</v>
      </c>
      <c r="AO124" s="247">
        <f>AO125+AO133+AO149</f>
        <v>200000</v>
      </c>
      <c r="AP124" s="247">
        <f>AP125+AP133+AP149</f>
        <v>200000</v>
      </c>
      <c r="AQ124" s="129">
        <f t="shared" si="9"/>
        <v>3378138.7199999997</v>
      </c>
      <c r="AR124" s="130">
        <v>2027</v>
      </c>
    </row>
    <row r="125" spans="1:44" ht="93.75">
      <c r="A125" s="55"/>
      <c r="B125" s="55"/>
      <c r="C125" s="55"/>
      <c r="D125" s="55"/>
      <c r="E125" s="55"/>
      <c r="F125" s="55"/>
      <c r="G125" s="55"/>
      <c r="H125" s="55"/>
      <c r="I125" s="93">
        <v>0</v>
      </c>
      <c r="J125" s="93">
        <v>0</v>
      </c>
      <c r="K125" s="93">
        <v>0</v>
      </c>
      <c r="L125" s="93">
        <v>0</v>
      </c>
      <c r="M125" s="93">
        <v>0</v>
      </c>
      <c r="N125" s="93">
        <v>0</v>
      </c>
      <c r="O125" s="93">
        <v>0</v>
      </c>
      <c r="P125" s="90">
        <v>0</v>
      </c>
      <c r="Q125" s="90">
        <v>0</v>
      </c>
      <c r="R125" s="90">
        <v>0</v>
      </c>
      <c r="S125" s="90">
        <v>0</v>
      </c>
      <c r="T125" s="90">
        <v>0</v>
      </c>
      <c r="U125" s="90">
        <v>0</v>
      </c>
      <c r="V125" s="90">
        <v>0</v>
      </c>
      <c r="W125" s="90">
        <v>0</v>
      </c>
      <c r="X125" s="90">
        <v>0</v>
      </c>
      <c r="Y125" s="90">
        <v>0</v>
      </c>
      <c r="Z125" s="90">
        <v>0</v>
      </c>
      <c r="AA125" s="90">
        <v>4</v>
      </c>
      <c r="AB125" s="90">
        <v>2</v>
      </c>
      <c r="AC125" s="90">
        <v>1</v>
      </c>
      <c r="AD125" s="90">
        <v>1</v>
      </c>
      <c r="AE125" s="90">
        <v>0</v>
      </c>
      <c r="AF125" s="90">
        <v>0</v>
      </c>
      <c r="AG125" s="90">
        <v>0</v>
      </c>
      <c r="AH125" s="90">
        <v>0</v>
      </c>
      <c r="AI125" s="213" t="s">
        <v>95</v>
      </c>
      <c r="AJ125" s="92" t="s">
        <v>11</v>
      </c>
      <c r="AK125" s="214">
        <f aca="true" t="shared" si="10" ref="AK125:AP125">AK127+AK129+AK131</f>
        <v>1516800</v>
      </c>
      <c r="AL125" s="215">
        <f t="shared" si="10"/>
        <v>0</v>
      </c>
      <c r="AM125" s="214">
        <f t="shared" si="10"/>
        <v>200000</v>
      </c>
      <c r="AN125" s="214">
        <f t="shared" si="10"/>
        <v>200000</v>
      </c>
      <c r="AO125" s="214">
        <f t="shared" si="10"/>
        <v>200000</v>
      </c>
      <c r="AP125" s="214">
        <f t="shared" si="10"/>
        <v>200000</v>
      </c>
      <c r="AQ125" s="162">
        <f t="shared" si="9"/>
        <v>2316800</v>
      </c>
      <c r="AR125" s="120">
        <v>2027</v>
      </c>
    </row>
    <row r="126" spans="1:44" ht="75">
      <c r="A126" s="53"/>
      <c r="B126" s="53"/>
      <c r="C126" s="53"/>
      <c r="D126" s="53"/>
      <c r="E126" s="53"/>
      <c r="F126" s="53"/>
      <c r="G126" s="53"/>
      <c r="H126" s="53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0">
        <v>0</v>
      </c>
      <c r="AA126" s="80">
        <v>4</v>
      </c>
      <c r="AB126" s="80">
        <v>2</v>
      </c>
      <c r="AC126" s="80">
        <v>1</v>
      </c>
      <c r="AD126" s="80">
        <v>1</v>
      </c>
      <c r="AE126" s="80">
        <v>0</v>
      </c>
      <c r="AF126" s="80">
        <v>0</v>
      </c>
      <c r="AG126" s="80">
        <v>0</v>
      </c>
      <c r="AH126" s="80">
        <v>1</v>
      </c>
      <c r="AI126" s="157" t="s">
        <v>157</v>
      </c>
      <c r="AJ126" s="73" t="s">
        <v>2</v>
      </c>
      <c r="AK126" s="112">
        <v>1</v>
      </c>
      <c r="AL126" s="198">
        <v>0</v>
      </c>
      <c r="AM126" s="131" t="s">
        <v>131</v>
      </c>
      <c r="AN126" s="132">
        <v>1</v>
      </c>
      <c r="AO126" s="127">
        <v>1</v>
      </c>
      <c r="AP126" s="127">
        <v>1</v>
      </c>
      <c r="AQ126" s="115">
        <f t="shared" si="9"/>
        <v>5</v>
      </c>
      <c r="AR126" s="102">
        <v>2027</v>
      </c>
    </row>
    <row r="127" spans="1:44" ht="115.5" customHeight="1">
      <c r="A127" s="46"/>
      <c r="B127" s="46"/>
      <c r="C127" s="46"/>
      <c r="D127" s="46"/>
      <c r="E127" s="46"/>
      <c r="F127" s="46"/>
      <c r="G127" s="46"/>
      <c r="H127" s="46"/>
      <c r="I127" s="84">
        <v>0</v>
      </c>
      <c r="J127" s="84">
        <v>3</v>
      </c>
      <c r="K127" s="84">
        <v>2</v>
      </c>
      <c r="L127" s="84">
        <v>0</v>
      </c>
      <c r="M127" s="84">
        <v>8</v>
      </c>
      <c r="N127" s="84">
        <v>0</v>
      </c>
      <c r="O127" s="84">
        <v>1</v>
      </c>
      <c r="P127" s="82">
        <v>0</v>
      </c>
      <c r="Q127" s="82">
        <v>4</v>
      </c>
      <c r="R127" s="82">
        <v>2</v>
      </c>
      <c r="S127" s="82">
        <v>0</v>
      </c>
      <c r="T127" s="82">
        <v>1</v>
      </c>
      <c r="U127" s="82" t="s">
        <v>29</v>
      </c>
      <c r="V127" s="82">
        <v>4</v>
      </c>
      <c r="W127" s="82">
        <v>6</v>
      </c>
      <c r="X127" s="82">
        <v>7</v>
      </c>
      <c r="Y127" s="82">
        <v>0</v>
      </c>
      <c r="Z127" s="82">
        <v>0</v>
      </c>
      <c r="AA127" s="82">
        <v>4</v>
      </c>
      <c r="AB127" s="82">
        <v>2</v>
      </c>
      <c r="AC127" s="82">
        <v>1</v>
      </c>
      <c r="AD127" s="82">
        <v>1</v>
      </c>
      <c r="AE127" s="82">
        <v>0</v>
      </c>
      <c r="AF127" s="82">
        <v>1</v>
      </c>
      <c r="AG127" s="82">
        <v>0</v>
      </c>
      <c r="AH127" s="82">
        <v>0</v>
      </c>
      <c r="AI127" s="147" t="s">
        <v>172</v>
      </c>
      <c r="AJ127" s="69" t="s">
        <v>11</v>
      </c>
      <c r="AK127" s="123">
        <f>540526.2-40000+483600-475026.2</f>
        <v>509099.99999999994</v>
      </c>
      <c r="AL127" s="182">
        <v>0</v>
      </c>
      <c r="AM127" s="100">
        <v>100000</v>
      </c>
      <c r="AN127" s="100">
        <v>100000</v>
      </c>
      <c r="AO127" s="100">
        <v>100000</v>
      </c>
      <c r="AP127" s="100">
        <v>100000</v>
      </c>
      <c r="AQ127" s="99">
        <f>AK127+AL127+AM127+AN127+AO127+AP127</f>
        <v>909100</v>
      </c>
      <c r="AR127" s="101">
        <v>2027</v>
      </c>
    </row>
    <row r="128" spans="1:44" ht="131.25">
      <c r="A128" s="46"/>
      <c r="B128" s="46"/>
      <c r="C128" s="46"/>
      <c r="D128" s="46"/>
      <c r="E128" s="46"/>
      <c r="F128" s="46"/>
      <c r="G128" s="46"/>
      <c r="H128" s="46"/>
      <c r="I128" s="83"/>
      <c r="J128" s="83"/>
      <c r="K128" s="83"/>
      <c r="L128" s="83"/>
      <c r="M128" s="83"/>
      <c r="N128" s="83"/>
      <c r="O128" s="83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80">
        <v>0</v>
      </c>
      <c r="AA128" s="80">
        <v>4</v>
      </c>
      <c r="AB128" s="80">
        <v>2</v>
      </c>
      <c r="AC128" s="80">
        <v>1</v>
      </c>
      <c r="AD128" s="80">
        <v>1</v>
      </c>
      <c r="AE128" s="80">
        <v>0</v>
      </c>
      <c r="AF128" s="80">
        <v>1</v>
      </c>
      <c r="AG128" s="80">
        <v>0</v>
      </c>
      <c r="AH128" s="80">
        <v>1</v>
      </c>
      <c r="AI128" s="158" t="s">
        <v>158</v>
      </c>
      <c r="AJ128" s="77" t="s">
        <v>2</v>
      </c>
      <c r="AK128" s="134">
        <v>1</v>
      </c>
      <c r="AL128" s="196">
        <v>0</v>
      </c>
      <c r="AM128" s="134">
        <v>1</v>
      </c>
      <c r="AN128" s="134">
        <v>1</v>
      </c>
      <c r="AO128" s="96">
        <v>1</v>
      </c>
      <c r="AP128" s="96">
        <v>1</v>
      </c>
      <c r="AQ128" s="134">
        <v>1</v>
      </c>
      <c r="AR128" s="102">
        <v>2027</v>
      </c>
    </row>
    <row r="129" spans="1:44" ht="116.25" customHeight="1">
      <c r="A129" s="46"/>
      <c r="B129" s="46"/>
      <c r="C129" s="46"/>
      <c r="D129" s="46"/>
      <c r="E129" s="46"/>
      <c r="F129" s="46"/>
      <c r="G129" s="46"/>
      <c r="H129" s="46"/>
      <c r="I129" s="84">
        <v>0</v>
      </c>
      <c r="J129" s="84">
        <v>3</v>
      </c>
      <c r="K129" s="84">
        <v>2</v>
      </c>
      <c r="L129" s="84">
        <v>0</v>
      </c>
      <c r="M129" s="84">
        <v>8</v>
      </c>
      <c r="N129" s="84">
        <v>0</v>
      </c>
      <c r="O129" s="84">
        <v>1</v>
      </c>
      <c r="P129" s="82">
        <v>0</v>
      </c>
      <c r="Q129" s="82">
        <v>4</v>
      </c>
      <c r="R129" s="82">
        <v>2</v>
      </c>
      <c r="S129" s="82">
        <v>0</v>
      </c>
      <c r="T129" s="82">
        <v>1</v>
      </c>
      <c r="U129" s="82" t="s">
        <v>29</v>
      </c>
      <c r="V129" s="82">
        <v>4</v>
      </c>
      <c r="W129" s="82">
        <v>6</v>
      </c>
      <c r="X129" s="82">
        <v>7</v>
      </c>
      <c r="Y129" s="82">
        <v>0</v>
      </c>
      <c r="Z129" s="82">
        <v>0</v>
      </c>
      <c r="AA129" s="82">
        <v>4</v>
      </c>
      <c r="AB129" s="82">
        <v>2</v>
      </c>
      <c r="AC129" s="82">
        <v>1</v>
      </c>
      <c r="AD129" s="82">
        <v>1</v>
      </c>
      <c r="AE129" s="82">
        <v>0</v>
      </c>
      <c r="AF129" s="82">
        <v>2</v>
      </c>
      <c r="AG129" s="82">
        <v>0</v>
      </c>
      <c r="AH129" s="82">
        <v>0</v>
      </c>
      <c r="AI129" s="147" t="s">
        <v>173</v>
      </c>
      <c r="AJ129" s="69" t="s">
        <v>11</v>
      </c>
      <c r="AK129" s="111">
        <f>68037+40000+951200-51537</f>
        <v>1007700</v>
      </c>
      <c r="AL129" s="182">
        <v>0</v>
      </c>
      <c r="AM129" s="100">
        <v>100000</v>
      </c>
      <c r="AN129" s="100">
        <v>100000</v>
      </c>
      <c r="AO129" s="100">
        <v>100000</v>
      </c>
      <c r="AP129" s="100">
        <v>100000</v>
      </c>
      <c r="AQ129" s="99">
        <f>AK129+AL129+AM129+AN129+AO129+AP129</f>
        <v>1407700</v>
      </c>
      <c r="AR129" s="101">
        <v>2027</v>
      </c>
    </row>
    <row r="130" spans="1:44" ht="150">
      <c r="A130" s="53"/>
      <c r="B130" s="53"/>
      <c r="C130" s="53"/>
      <c r="D130" s="53"/>
      <c r="E130" s="53"/>
      <c r="F130" s="53"/>
      <c r="G130" s="53"/>
      <c r="H130" s="53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0">
        <v>0</v>
      </c>
      <c r="AA130" s="80">
        <v>4</v>
      </c>
      <c r="AB130" s="80"/>
      <c r="AC130" s="80">
        <v>1</v>
      </c>
      <c r="AD130" s="80">
        <v>1</v>
      </c>
      <c r="AE130" s="80">
        <v>0</v>
      </c>
      <c r="AF130" s="80">
        <v>2</v>
      </c>
      <c r="AG130" s="80">
        <v>0</v>
      </c>
      <c r="AH130" s="80">
        <v>1</v>
      </c>
      <c r="AI130" s="76" t="s">
        <v>96</v>
      </c>
      <c r="AJ130" s="77" t="s">
        <v>2</v>
      </c>
      <c r="AK130" s="112">
        <v>1</v>
      </c>
      <c r="AL130" s="189">
        <v>0</v>
      </c>
      <c r="AM130" s="115">
        <v>1</v>
      </c>
      <c r="AN130" s="115">
        <v>1</v>
      </c>
      <c r="AO130" s="127">
        <v>1</v>
      </c>
      <c r="AP130" s="127">
        <v>1</v>
      </c>
      <c r="AQ130" s="106">
        <f>AK130+AL130+AM130+AN130+AO130+AP130</f>
        <v>5</v>
      </c>
      <c r="AR130" s="102">
        <v>2027</v>
      </c>
    </row>
    <row r="131" spans="1:44" ht="93.75" hidden="1">
      <c r="A131" s="53"/>
      <c r="B131" s="53"/>
      <c r="C131" s="53"/>
      <c r="D131" s="53"/>
      <c r="E131" s="53"/>
      <c r="F131" s="53"/>
      <c r="G131" s="53"/>
      <c r="H131" s="53"/>
      <c r="I131" s="84">
        <v>0</v>
      </c>
      <c r="J131" s="84">
        <v>3</v>
      </c>
      <c r="K131" s="84">
        <v>2</v>
      </c>
      <c r="L131" s="84">
        <v>0</v>
      </c>
      <c r="M131" s="84">
        <v>7</v>
      </c>
      <c r="N131" s="84">
        <v>0</v>
      </c>
      <c r="O131" s="84">
        <v>3</v>
      </c>
      <c r="P131" s="84">
        <v>0</v>
      </c>
      <c r="Q131" s="84">
        <v>4</v>
      </c>
      <c r="R131" s="84">
        <v>2</v>
      </c>
      <c r="S131" s="84" t="s">
        <v>31</v>
      </c>
      <c r="T131" s="84">
        <v>1</v>
      </c>
      <c r="U131" s="84">
        <v>5</v>
      </c>
      <c r="V131" s="84">
        <v>5</v>
      </c>
      <c r="W131" s="84">
        <v>1</v>
      </c>
      <c r="X131" s="84">
        <v>9</v>
      </c>
      <c r="Y131" s="84">
        <v>5</v>
      </c>
      <c r="Z131" s="82">
        <v>0</v>
      </c>
      <c r="AA131" s="82">
        <v>4</v>
      </c>
      <c r="AB131" s="82">
        <v>2</v>
      </c>
      <c r="AC131" s="82">
        <v>1</v>
      </c>
      <c r="AD131" s="82">
        <v>1</v>
      </c>
      <c r="AE131" s="82">
        <v>0</v>
      </c>
      <c r="AF131" s="82">
        <v>0</v>
      </c>
      <c r="AG131" s="82">
        <v>3</v>
      </c>
      <c r="AH131" s="82">
        <v>0</v>
      </c>
      <c r="AI131" s="138" t="s">
        <v>110</v>
      </c>
      <c r="AJ131" s="69" t="s">
        <v>11</v>
      </c>
      <c r="AK131" s="123">
        <v>0</v>
      </c>
      <c r="AL131" s="185">
        <v>0</v>
      </c>
      <c r="AM131" s="123">
        <v>0</v>
      </c>
      <c r="AN131" s="123">
        <v>0</v>
      </c>
      <c r="AO131" s="123">
        <v>0</v>
      </c>
      <c r="AP131" s="123">
        <v>0</v>
      </c>
      <c r="AQ131" s="123">
        <v>0</v>
      </c>
      <c r="AR131" s="101">
        <v>2027</v>
      </c>
    </row>
    <row r="132" spans="1:44" ht="56.25" hidden="1">
      <c r="A132" s="53"/>
      <c r="B132" s="53"/>
      <c r="C132" s="53"/>
      <c r="D132" s="53"/>
      <c r="E132" s="53"/>
      <c r="F132" s="53"/>
      <c r="G132" s="53"/>
      <c r="H132" s="53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0">
        <v>0</v>
      </c>
      <c r="AA132" s="80">
        <v>4</v>
      </c>
      <c r="AB132" s="80">
        <v>2</v>
      </c>
      <c r="AC132" s="80">
        <v>1</v>
      </c>
      <c r="AD132" s="80">
        <v>1</v>
      </c>
      <c r="AE132" s="80">
        <v>0</v>
      </c>
      <c r="AF132" s="80">
        <v>0</v>
      </c>
      <c r="AG132" s="80">
        <v>3</v>
      </c>
      <c r="AH132" s="80">
        <v>0</v>
      </c>
      <c r="AI132" s="76" t="s">
        <v>111</v>
      </c>
      <c r="AJ132" s="77" t="s">
        <v>2</v>
      </c>
      <c r="AK132" s="115">
        <v>0</v>
      </c>
      <c r="AL132" s="189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02">
        <v>2027</v>
      </c>
    </row>
    <row r="133" spans="1:44" ht="37.5" hidden="1">
      <c r="A133" s="54"/>
      <c r="B133" s="54"/>
      <c r="C133" s="54"/>
      <c r="D133" s="54"/>
      <c r="E133" s="54"/>
      <c r="F133" s="54"/>
      <c r="G133" s="54"/>
      <c r="H133" s="54"/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0</v>
      </c>
      <c r="O133" s="89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78">
        <v>4</v>
      </c>
      <c r="AB133" s="78">
        <v>2</v>
      </c>
      <c r="AC133" s="78">
        <v>1</v>
      </c>
      <c r="AD133" s="78">
        <v>2</v>
      </c>
      <c r="AE133" s="78">
        <v>0</v>
      </c>
      <c r="AF133" s="78">
        <v>0</v>
      </c>
      <c r="AG133" s="78">
        <v>0</v>
      </c>
      <c r="AH133" s="78">
        <v>0</v>
      </c>
      <c r="AI133" s="159" t="s">
        <v>97</v>
      </c>
      <c r="AJ133" s="63" t="s">
        <v>11</v>
      </c>
      <c r="AK133" s="135">
        <v>0</v>
      </c>
      <c r="AL133" s="202">
        <v>0</v>
      </c>
      <c r="AM133" s="135">
        <v>0</v>
      </c>
      <c r="AN133" s="135">
        <v>0</v>
      </c>
      <c r="AO133" s="135">
        <v>0</v>
      </c>
      <c r="AP133" s="135">
        <v>0</v>
      </c>
      <c r="AQ133" s="135">
        <v>0</v>
      </c>
      <c r="AR133" s="128">
        <v>2027</v>
      </c>
    </row>
    <row r="134" spans="1:44" ht="56.25" hidden="1">
      <c r="A134" s="54"/>
      <c r="B134" s="54"/>
      <c r="C134" s="54"/>
      <c r="D134" s="54"/>
      <c r="E134" s="54"/>
      <c r="F134" s="54"/>
      <c r="G134" s="54"/>
      <c r="H134" s="54"/>
      <c r="I134" s="85"/>
      <c r="J134" s="85"/>
      <c r="K134" s="85"/>
      <c r="L134" s="85"/>
      <c r="M134" s="85"/>
      <c r="N134" s="85"/>
      <c r="O134" s="85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>
        <v>0</v>
      </c>
      <c r="AA134" s="80">
        <v>4</v>
      </c>
      <c r="AB134" s="80">
        <v>2</v>
      </c>
      <c r="AC134" s="80">
        <v>1</v>
      </c>
      <c r="AD134" s="80">
        <v>2</v>
      </c>
      <c r="AE134" s="80">
        <v>0</v>
      </c>
      <c r="AF134" s="80">
        <v>0</v>
      </c>
      <c r="AG134" s="80">
        <v>0</v>
      </c>
      <c r="AH134" s="80">
        <v>0</v>
      </c>
      <c r="AI134" s="160" t="s">
        <v>98</v>
      </c>
      <c r="AJ134" s="77" t="s">
        <v>2</v>
      </c>
      <c r="AK134" s="115">
        <v>0</v>
      </c>
      <c r="AL134" s="189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02">
        <v>2027</v>
      </c>
    </row>
    <row r="135" spans="1:44" ht="75" hidden="1">
      <c r="A135" s="46"/>
      <c r="B135" s="46"/>
      <c r="C135" s="46"/>
      <c r="D135" s="46"/>
      <c r="E135" s="46"/>
      <c r="F135" s="46"/>
      <c r="G135" s="46"/>
      <c r="H135" s="46"/>
      <c r="I135" s="84">
        <v>0</v>
      </c>
      <c r="J135" s="84">
        <v>3</v>
      </c>
      <c r="K135" s="84">
        <v>2</v>
      </c>
      <c r="L135" s="84">
        <v>0</v>
      </c>
      <c r="M135" s="84">
        <v>8</v>
      </c>
      <c r="N135" s="84">
        <v>0</v>
      </c>
      <c r="O135" s="84">
        <v>1</v>
      </c>
      <c r="P135" s="82">
        <v>0</v>
      </c>
      <c r="Q135" s="82">
        <v>4</v>
      </c>
      <c r="R135" s="82">
        <v>2</v>
      </c>
      <c r="S135" s="82">
        <v>0</v>
      </c>
      <c r="T135" s="82">
        <v>2</v>
      </c>
      <c r="U135" s="82" t="s">
        <v>20</v>
      </c>
      <c r="V135" s="82">
        <v>0</v>
      </c>
      <c r="W135" s="82">
        <v>4</v>
      </c>
      <c r="X135" s="82">
        <v>3</v>
      </c>
      <c r="Y135" s="82" t="s">
        <v>25</v>
      </c>
      <c r="Z135" s="82">
        <v>0</v>
      </c>
      <c r="AA135" s="82">
        <v>4</v>
      </c>
      <c r="AB135" s="82">
        <v>2</v>
      </c>
      <c r="AC135" s="82">
        <v>1</v>
      </c>
      <c r="AD135" s="82">
        <v>2</v>
      </c>
      <c r="AE135" s="82">
        <v>0</v>
      </c>
      <c r="AF135" s="82">
        <v>0</v>
      </c>
      <c r="AG135" s="82">
        <v>1</v>
      </c>
      <c r="AH135" s="82">
        <v>0</v>
      </c>
      <c r="AI135" s="138" t="s">
        <v>112</v>
      </c>
      <c r="AJ135" s="69" t="s">
        <v>11</v>
      </c>
      <c r="AK135" s="123">
        <v>0</v>
      </c>
      <c r="AL135" s="185">
        <v>0</v>
      </c>
      <c r="AM135" s="123">
        <v>0</v>
      </c>
      <c r="AN135" s="123">
        <v>0</v>
      </c>
      <c r="AO135" s="123">
        <v>0</v>
      </c>
      <c r="AP135" s="123">
        <v>0</v>
      </c>
      <c r="AQ135" s="123">
        <v>0</v>
      </c>
      <c r="AR135" s="101">
        <v>2027</v>
      </c>
    </row>
    <row r="136" spans="1:44" ht="18.75" hidden="1">
      <c r="A136" s="46"/>
      <c r="B136" s="46"/>
      <c r="C136" s="46"/>
      <c r="D136" s="46"/>
      <c r="E136" s="46"/>
      <c r="F136" s="46"/>
      <c r="G136" s="46"/>
      <c r="H136" s="46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75" t="s">
        <v>22</v>
      </c>
      <c r="AJ136" s="69"/>
      <c r="AK136" s="123">
        <v>0</v>
      </c>
      <c r="AL136" s="185">
        <v>0</v>
      </c>
      <c r="AM136" s="123">
        <v>0</v>
      </c>
      <c r="AN136" s="123">
        <v>0</v>
      </c>
      <c r="AO136" s="123">
        <v>0</v>
      </c>
      <c r="AP136" s="123">
        <v>0</v>
      </c>
      <c r="AQ136" s="123">
        <v>0</v>
      </c>
      <c r="AR136" s="101">
        <v>2027</v>
      </c>
    </row>
    <row r="137" spans="1:44" ht="93.75" hidden="1">
      <c r="A137" s="46"/>
      <c r="B137" s="46"/>
      <c r="C137" s="46"/>
      <c r="D137" s="46"/>
      <c r="E137" s="46"/>
      <c r="F137" s="46"/>
      <c r="G137" s="46"/>
      <c r="H137" s="46"/>
      <c r="I137" s="84">
        <v>0</v>
      </c>
      <c r="J137" s="84">
        <v>3</v>
      </c>
      <c r="K137" s="84">
        <v>2</v>
      </c>
      <c r="L137" s="84">
        <v>0</v>
      </c>
      <c r="M137" s="84">
        <v>8</v>
      </c>
      <c r="N137" s="84">
        <v>0</v>
      </c>
      <c r="O137" s="84">
        <v>1</v>
      </c>
      <c r="P137" s="82">
        <v>0</v>
      </c>
      <c r="Q137" s="82">
        <v>4</v>
      </c>
      <c r="R137" s="82">
        <v>2</v>
      </c>
      <c r="S137" s="82">
        <v>0</v>
      </c>
      <c r="T137" s="82">
        <v>2</v>
      </c>
      <c r="U137" s="82">
        <v>1</v>
      </c>
      <c r="V137" s="82">
        <v>0</v>
      </c>
      <c r="W137" s="82">
        <v>9</v>
      </c>
      <c r="X137" s="82">
        <v>3</v>
      </c>
      <c r="Y137" s="82" t="s">
        <v>25</v>
      </c>
      <c r="Z137" s="82">
        <v>0</v>
      </c>
      <c r="AA137" s="82">
        <v>4</v>
      </c>
      <c r="AB137" s="82">
        <v>2</v>
      </c>
      <c r="AC137" s="82">
        <v>1</v>
      </c>
      <c r="AD137" s="82">
        <v>2</v>
      </c>
      <c r="AE137" s="82">
        <v>0</v>
      </c>
      <c r="AF137" s="82">
        <v>0</v>
      </c>
      <c r="AG137" s="82">
        <v>1</v>
      </c>
      <c r="AH137" s="82">
        <v>0</v>
      </c>
      <c r="AI137" s="75" t="s">
        <v>27</v>
      </c>
      <c r="AJ137" s="69" t="s">
        <v>11</v>
      </c>
      <c r="AK137" s="123">
        <v>0</v>
      </c>
      <c r="AL137" s="185">
        <v>0</v>
      </c>
      <c r="AM137" s="123">
        <v>0</v>
      </c>
      <c r="AN137" s="123">
        <v>0</v>
      </c>
      <c r="AO137" s="123">
        <v>0</v>
      </c>
      <c r="AP137" s="123">
        <v>0</v>
      </c>
      <c r="AQ137" s="123">
        <v>0</v>
      </c>
      <c r="AR137" s="101">
        <v>2027</v>
      </c>
    </row>
    <row r="138" spans="1:44" ht="37.5" hidden="1">
      <c r="A138" s="46"/>
      <c r="B138" s="46"/>
      <c r="C138" s="46"/>
      <c r="D138" s="46"/>
      <c r="E138" s="46"/>
      <c r="F138" s="46"/>
      <c r="G138" s="46"/>
      <c r="H138" s="46"/>
      <c r="I138" s="84">
        <v>0</v>
      </c>
      <c r="J138" s="84">
        <v>3</v>
      </c>
      <c r="K138" s="84">
        <v>2</v>
      </c>
      <c r="L138" s="84">
        <v>0</v>
      </c>
      <c r="M138" s="84">
        <v>8</v>
      </c>
      <c r="N138" s="84">
        <v>0</v>
      </c>
      <c r="O138" s="84">
        <v>1</v>
      </c>
      <c r="P138" s="82">
        <v>0</v>
      </c>
      <c r="Q138" s="82">
        <v>4</v>
      </c>
      <c r="R138" s="82">
        <v>2</v>
      </c>
      <c r="S138" s="82">
        <v>0</v>
      </c>
      <c r="T138" s="82">
        <v>2</v>
      </c>
      <c r="U138" s="82">
        <v>1</v>
      </c>
      <c r="V138" s="82">
        <v>0</v>
      </c>
      <c r="W138" s="82">
        <v>4</v>
      </c>
      <c r="X138" s="82">
        <v>3</v>
      </c>
      <c r="Y138" s="82" t="s">
        <v>25</v>
      </c>
      <c r="Z138" s="82">
        <v>0</v>
      </c>
      <c r="AA138" s="82">
        <v>4</v>
      </c>
      <c r="AB138" s="82">
        <v>2</v>
      </c>
      <c r="AC138" s="82">
        <v>1</v>
      </c>
      <c r="AD138" s="82">
        <v>2</v>
      </c>
      <c r="AE138" s="82">
        <v>0</v>
      </c>
      <c r="AF138" s="82">
        <v>0</v>
      </c>
      <c r="AG138" s="82">
        <v>1</v>
      </c>
      <c r="AH138" s="82">
        <v>0</v>
      </c>
      <c r="AI138" s="75" t="s">
        <v>28</v>
      </c>
      <c r="AJ138" s="69" t="s">
        <v>11</v>
      </c>
      <c r="AK138" s="123">
        <v>0</v>
      </c>
      <c r="AL138" s="185">
        <v>0</v>
      </c>
      <c r="AM138" s="123">
        <v>0</v>
      </c>
      <c r="AN138" s="123">
        <v>0</v>
      </c>
      <c r="AO138" s="123">
        <v>0</v>
      </c>
      <c r="AP138" s="123">
        <v>0</v>
      </c>
      <c r="AQ138" s="123">
        <v>0</v>
      </c>
      <c r="AR138" s="101">
        <v>2027</v>
      </c>
    </row>
    <row r="139" spans="1:44" ht="56.25" hidden="1">
      <c r="A139" s="46"/>
      <c r="B139" s="46"/>
      <c r="C139" s="46"/>
      <c r="D139" s="46"/>
      <c r="E139" s="46"/>
      <c r="F139" s="46"/>
      <c r="G139" s="46"/>
      <c r="H139" s="46"/>
      <c r="I139" s="84">
        <v>0</v>
      </c>
      <c r="J139" s="84">
        <v>3</v>
      </c>
      <c r="K139" s="84">
        <v>2</v>
      </c>
      <c r="L139" s="84">
        <v>0</v>
      </c>
      <c r="M139" s="84">
        <v>8</v>
      </c>
      <c r="N139" s="84">
        <v>0</v>
      </c>
      <c r="O139" s="84">
        <v>1</v>
      </c>
      <c r="P139" s="82">
        <v>0</v>
      </c>
      <c r="Q139" s="82">
        <v>4</v>
      </c>
      <c r="R139" s="82">
        <v>2</v>
      </c>
      <c r="S139" s="82">
        <v>0</v>
      </c>
      <c r="T139" s="82">
        <v>2</v>
      </c>
      <c r="U139" s="82" t="s">
        <v>20</v>
      </c>
      <c r="V139" s="82">
        <v>0</v>
      </c>
      <c r="W139" s="82">
        <v>4</v>
      </c>
      <c r="X139" s="82">
        <v>3</v>
      </c>
      <c r="Y139" s="82" t="s">
        <v>25</v>
      </c>
      <c r="Z139" s="82">
        <v>0</v>
      </c>
      <c r="AA139" s="82">
        <v>4</v>
      </c>
      <c r="AB139" s="82">
        <v>2</v>
      </c>
      <c r="AC139" s="82">
        <v>1</v>
      </c>
      <c r="AD139" s="82">
        <v>2</v>
      </c>
      <c r="AE139" s="82">
        <v>0</v>
      </c>
      <c r="AF139" s="82">
        <v>0</v>
      </c>
      <c r="AG139" s="82">
        <v>1</v>
      </c>
      <c r="AH139" s="82">
        <v>0</v>
      </c>
      <c r="AI139" s="75" t="s">
        <v>24</v>
      </c>
      <c r="AJ139" s="69" t="s">
        <v>11</v>
      </c>
      <c r="AK139" s="123">
        <v>0</v>
      </c>
      <c r="AL139" s="185">
        <v>0</v>
      </c>
      <c r="AM139" s="123">
        <v>0</v>
      </c>
      <c r="AN139" s="123">
        <v>0</v>
      </c>
      <c r="AO139" s="123">
        <v>0</v>
      </c>
      <c r="AP139" s="123">
        <v>0</v>
      </c>
      <c r="AQ139" s="123">
        <v>0</v>
      </c>
      <c r="AR139" s="101">
        <v>2027</v>
      </c>
    </row>
    <row r="140" spans="1:44" ht="37.5" hidden="1">
      <c r="A140" s="46"/>
      <c r="B140" s="46"/>
      <c r="C140" s="46"/>
      <c r="D140" s="46"/>
      <c r="E140" s="46"/>
      <c r="F140" s="46"/>
      <c r="G140" s="46"/>
      <c r="H140" s="46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0">
        <v>0</v>
      </c>
      <c r="AA140" s="80">
        <v>4</v>
      </c>
      <c r="AB140" s="80">
        <v>2</v>
      </c>
      <c r="AC140" s="80">
        <v>1</v>
      </c>
      <c r="AD140" s="80">
        <v>2</v>
      </c>
      <c r="AE140" s="80">
        <v>0</v>
      </c>
      <c r="AF140" s="80">
        <v>0</v>
      </c>
      <c r="AG140" s="80">
        <v>0</v>
      </c>
      <c r="AH140" s="80">
        <v>0</v>
      </c>
      <c r="AI140" s="76" t="s">
        <v>113</v>
      </c>
      <c r="AJ140" s="73" t="s">
        <v>2</v>
      </c>
      <c r="AK140" s="115">
        <v>0</v>
      </c>
      <c r="AL140" s="189">
        <v>0</v>
      </c>
      <c r="AM140" s="115">
        <v>0</v>
      </c>
      <c r="AN140" s="115">
        <v>0</v>
      </c>
      <c r="AO140" s="115">
        <v>0</v>
      </c>
      <c r="AP140" s="115">
        <v>0</v>
      </c>
      <c r="AQ140" s="115">
        <v>0</v>
      </c>
      <c r="AR140" s="102">
        <v>2027</v>
      </c>
    </row>
    <row r="141" spans="1:44" ht="75" hidden="1">
      <c r="A141" s="46"/>
      <c r="B141" s="46"/>
      <c r="C141" s="46"/>
      <c r="D141" s="46"/>
      <c r="E141" s="46"/>
      <c r="F141" s="46"/>
      <c r="G141" s="46"/>
      <c r="H141" s="46"/>
      <c r="I141" s="84">
        <v>0</v>
      </c>
      <c r="J141" s="84">
        <v>3</v>
      </c>
      <c r="K141" s="84">
        <v>2</v>
      </c>
      <c r="L141" s="84">
        <v>0</v>
      </c>
      <c r="M141" s="84">
        <v>8</v>
      </c>
      <c r="N141" s="84">
        <v>0</v>
      </c>
      <c r="O141" s="84">
        <v>1</v>
      </c>
      <c r="P141" s="82">
        <v>0</v>
      </c>
      <c r="Q141" s="82">
        <v>4</v>
      </c>
      <c r="R141" s="82">
        <v>2</v>
      </c>
      <c r="S141" s="82">
        <v>0</v>
      </c>
      <c r="T141" s="82">
        <v>2</v>
      </c>
      <c r="U141" s="82" t="s">
        <v>20</v>
      </c>
      <c r="V141" s="82">
        <v>0</v>
      </c>
      <c r="W141" s="82">
        <v>4</v>
      </c>
      <c r="X141" s="82">
        <v>3</v>
      </c>
      <c r="Y141" s="82" t="s">
        <v>25</v>
      </c>
      <c r="Z141" s="82">
        <v>0</v>
      </c>
      <c r="AA141" s="82">
        <v>4</v>
      </c>
      <c r="AB141" s="82">
        <v>2</v>
      </c>
      <c r="AC141" s="82">
        <v>1</v>
      </c>
      <c r="AD141" s="82">
        <v>0</v>
      </c>
      <c r="AE141" s="82">
        <v>0</v>
      </c>
      <c r="AF141" s="82">
        <v>0</v>
      </c>
      <c r="AG141" s="82">
        <v>2</v>
      </c>
      <c r="AH141" s="82">
        <v>0</v>
      </c>
      <c r="AI141" s="161" t="s">
        <v>114</v>
      </c>
      <c r="AJ141" s="69" t="s">
        <v>11</v>
      </c>
      <c r="AK141" s="123">
        <v>0</v>
      </c>
      <c r="AL141" s="185">
        <v>0</v>
      </c>
      <c r="AM141" s="123">
        <v>0</v>
      </c>
      <c r="AN141" s="123">
        <v>0</v>
      </c>
      <c r="AO141" s="123">
        <v>0</v>
      </c>
      <c r="AP141" s="123">
        <v>0</v>
      </c>
      <c r="AQ141" s="123">
        <v>0</v>
      </c>
      <c r="AR141" s="101">
        <v>2027</v>
      </c>
    </row>
    <row r="142" spans="1:44" ht="18.75" hidden="1">
      <c r="A142" s="46"/>
      <c r="B142" s="46"/>
      <c r="C142" s="46"/>
      <c r="D142" s="46"/>
      <c r="E142" s="46"/>
      <c r="F142" s="46"/>
      <c r="G142" s="46"/>
      <c r="H142" s="46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75" t="s">
        <v>22</v>
      </c>
      <c r="AJ142" s="69"/>
      <c r="AK142" s="123">
        <v>0</v>
      </c>
      <c r="AL142" s="185">
        <v>0</v>
      </c>
      <c r="AM142" s="123">
        <v>0</v>
      </c>
      <c r="AN142" s="123">
        <v>0</v>
      </c>
      <c r="AO142" s="123">
        <v>0</v>
      </c>
      <c r="AP142" s="123">
        <v>0</v>
      </c>
      <c r="AQ142" s="123">
        <v>0</v>
      </c>
      <c r="AR142" s="101">
        <v>2027</v>
      </c>
    </row>
    <row r="143" spans="1:44" ht="93.75" hidden="1">
      <c r="A143" s="46"/>
      <c r="B143" s="46"/>
      <c r="C143" s="46"/>
      <c r="D143" s="46"/>
      <c r="E143" s="46"/>
      <c r="F143" s="46"/>
      <c r="G143" s="46"/>
      <c r="H143" s="46"/>
      <c r="I143" s="84">
        <v>0</v>
      </c>
      <c r="J143" s="84">
        <v>3</v>
      </c>
      <c r="K143" s="84">
        <v>2</v>
      </c>
      <c r="L143" s="84">
        <v>0</v>
      </c>
      <c r="M143" s="84">
        <v>8</v>
      </c>
      <c r="N143" s="84">
        <v>0</v>
      </c>
      <c r="O143" s="84">
        <v>1</v>
      </c>
      <c r="P143" s="82">
        <v>0</v>
      </c>
      <c r="Q143" s="82">
        <v>4</v>
      </c>
      <c r="R143" s="82">
        <v>2</v>
      </c>
      <c r="S143" s="82">
        <v>0</v>
      </c>
      <c r="T143" s="82">
        <v>2</v>
      </c>
      <c r="U143" s="82">
        <v>1</v>
      </c>
      <c r="V143" s="82">
        <v>0</v>
      </c>
      <c r="W143" s="82">
        <v>9</v>
      </c>
      <c r="X143" s="82">
        <v>3</v>
      </c>
      <c r="Y143" s="82" t="s">
        <v>25</v>
      </c>
      <c r="Z143" s="82">
        <v>0</v>
      </c>
      <c r="AA143" s="82">
        <v>4</v>
      </c>
      <c r="AB143" s="82">
        <v>2</v>
      </c>
      <c r="AC143" s="82">
        <v>1</v>
      </c>
      <c r="AD143" s="82">
        <v>2</v>
      </c>
      <c r="AE143" s="82">
        <v>0</v>
      </c>
      <c r="AF143" s="82">
        <v>0</v>
      </c>
      <c r="AG143" s="82">
        <v>2</v>
      </c>
      <c r="AH143" s="82">
        <v>0</v>
      </c>
      <c r="AI143" s="75" t="s">
        <v>27</v>
      </c>
      <c r="AJ143" s="69" t="s">
        <v>11</v>
      </c>
      <c r="AK143" s="123">
        <v>0</v>
      </c>
      <c r="AL143" s="185">
        <v>0</v>
      </c>
      <c r="AM143" s="123">
        <v>0</v>
      </c>
      <c r="AN143" s="123">
        <v>0</v>
      </c>
      <c r="AO143" s="123">
        <v>0</v>
      </c>
      <c r="AP143" s="123">
        <v>0</v>
      </c>
      <c r="AQ143" s="123">
        <v>0</v>
      </c>
      <c r="AR143" s="101">
        <v>2027</v>
      </c>
    </row>
    <row r="144" spans="1:44" ht="37.5" hidden="1">
      <c r="A144" s="46"/>
      <c r="B144" s="46"/>
      <c r="C144" s="46"/>
      <c r="D144" s="46"/>
      <c r="E144" s="46"/>
      <c r="F144" s="46"/>
      <c r="G144" s="46"/>
      <c r="H144" s="46"/>
      <c r="I144" s="84">
        <v>0</v>
      </c>
      <c r="J144" s="84">
        <v>3</v>
      </c>
      <c r="K144" s="84">
        <v>2</v>
      </c>
      <c r="L144" s="84">
        <v>0</v>
      </c>
      <c r="M144" s="84">
        <v>8</v>
      </c>
      <c r="N144" s="84">
        <v>0</v>
      </c>
      <c r="O144" s="84">
        <v>1</v>
      </c>
      <c r="P144" s="82">
        <v>0</v>
      </c>
      <c r="Q144" s="82">
        <v>4</v>
      </c>
      <c r="R144" s="82">
        <v>2</v>
      </c>
      <c r="S144" s="82">
        <v>0</v>
      </c>
      <c r="T144" s="82">
        <v>2</v>
      </c>
      <c r="U144" s="82">
        <v>1</v>
      </c>
      <c r="V144" s="82">
        <v>0</v>
      </c>
      <c r="W144" s="82">
        <v>4</v>
      </c>
      <c r="X144" s="82">
        <v>3</v>
      </c>
      <c r="Y144" s="82" t="s">
        <v>25</v>
      </c>
      <c r="Z144" s="82">
        <v>0</v>
      </c>
      <c r="AA144" s="82">
        <v>4</v>
      </c>
      <c r="AB144" s="82">
        <v>2</v>
      </c>
      <c r="AC144" s="82">
        <v>1</v>
      </c>
      <c r="AD144" s="82">
        <v>2</v>
      </c>
      <c r="AE144" s="82">
        <v>0</v>
      </c>
      <c r="AF144" s="82">
        <v>0</v>
      </c>
      <c r="AG144" s="82">
        <v>2</v>
      </c>
      <c r="AH144" s="82">
        <v>0</v>
      </c>
      <c r="AI144" s="75" t="s">
        <v>28</v>
      </c>
      <c r="AJ144" s="69" t="s">
        <v>11</v>
      </c>
      <c r="AK144" s="123">
        <v>0</v>
      </c>
      <c r="AL144" s="185">
        <v>0</v>
      </c>
      <c r="AM144" s="123">
        <v>0</v>
      </c>
      <c r="AN144" s="123">
        <v>0</v>
      </c>
      <c r="AO144" s="123">
        <v>0</v>
      </c>
      <c r="AP144" s="123">
        <v>0</v>
      </c>
      <c r="AQ144" s="123">
        <v>0</v>
      </c>
      <c r="AR144" s="101">
        <v>2027</v>
      </c>
    </row>
    <row r="145" spans="1:44" ht="56.25" hidden="1">
      <c r="A145" s="46"/>
      <c r="B145" s="46"/>
      <c r="C145" s="46"/>
      <c r="D145" s="46"/>
      <c r="E145" s="46"/>
      <c r="F145" s="46"/>
      <c r="G145" s="46"/>
      <c r="H145" s="46"/>
      <c r="I145" s="84">
        <v>0</v>
      </c>
      <c r="J145" s="84">
        <v>3</v>
      </c>
      <c r="K145" s="84">
        <v>2</v>
      </c>
      <c r="L145" s="84">
        <v>0</v>
      </c>
      <c r="M145" s="84">
        <v>8</v>
      </c>
      <c r="N145" s="84">
        <v>0</v>
      </c>
      <c r="O145" s="84">
        <v>1</v>
      </c>
      <c r="P145" s="82">
        <v>0</v>
      </c>
      <c r="Q145" s="82">
        <v>4</v>
      </c>
      <c r="R145" s="82">
        <v>2</v>
      </c>
      <c r="S145" s="82">
        <v>0</v>
      </c>
      <c r="T145" s="82">
        <v>2</v>
      </c>
      <c r="U145" s="82" t="s">
        <v>20</v>
      </c>
      <c r="V145" s="82">
        <v>0</v>
      </c>
      <c r="W145" s="82">
        <v>4</v>
      </c>
      <c r="X145" s="82">
        <v>3</v>
      </c>
      <c r="Y145" s="82" t="s">
        <v>25</v>
      </c>
      <c r="Z145" s="82">
        <v>0</v>
      </c>
      <c r="AA145" s="82">
        <v>4</v>
      </c>
      <c r="AB145" s="82">
        <v>2</v>
      </c>
      <c r="AC145" s="82">
        <v>1</v>
      </c>
      <c r="AD145" s="82">
        <v>2</v>
      </c>
      <c r="AE145" s="82">
        <v>0</v>
      </c>
      <c r="AF145" s="82">
        <v>0</v>
      </c>
      <c r="AG145" s="82">
        <v>2</v>
      </c>
      <c r="AH145" s="82">
        <v>0</v>
      </c>
      <c r="AI145" s="75" t="s">
        <v>24</v>
      </c>
      <c r="AJ145" s="69" t="s">
        <v>11</v>
      </c>
      <c r="AK145" s="123">
        <v>0</v>
      </c>
      <c r="AL145" s="185">
        <v>0</v>
      </c>
      <c r="AM145" s="123">
        <v>0</v>
      </c>
      <c r="AN145" s="123">
        <v>0</v>
      </c>
      <c r="AO145" s="123">
        <v>0</v>
      </c>
      <c r="AP145" s="123">
        <v>0</v>
      </c>
      <c r="AQ145" s="123">
        <v>0</v>
      </c>
      <c r="AR145" s="101">
        <v>2027</v>
      </c>
    </row>
    <row r="146" spans="1:44" ht="18.75" hidden="1">
      <c r="A146" s="46"/>
      <c r="B146" s="46"/>
      <c r="C146" s="46"/>
      <c r="D146" s="46"/>
      <c r="E146" s="46"/>
      <c r="F146" s="46"/>
      <c r="G146" s="46"/>
      <c r="H146" s="46"/>
      <c r="I146" s="83"/>
      <c r="J146" s="83"/>
      <c r="K146" s="83"/>
      <c r="L146" s="83"/>
      <c r="M146" s="83"/>
      <c r="N146" s="83"/>
      <c r="O146" s="83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>
        <v>0</v>
      </c>
      <c r="AA146" s="79">
        <v>4</v>
      </c>
      <c r="AB146" s="79">
        <v>2</v>
      </c>
      <c r="AC146" s="79">
        <v>1</v>
      </c>
      <c r="AD146" s="79">
        <v>2</v>
      </c>
      <c r="AE146" s="79">
        <v>0</v>
      </c>
      <c r="AF146" s="79">
        <v>0</v>
      </c>
      <c r="AG146" s="79">
        <v>2</v>
      </c>
      <c r="AH146" s="79">
        <v>0</v>
      </c>
      <c r="AI146" s="74" t="s">
        <v>23</v>
      </c>
      <c r="AJ146" s="62" t="s">
        <v>26</v>
      </c>
      <c r="AK146" s="134">
        <v>0</v>
      </c>
      <c r="AL146" s="196">
        <v>0</v>
      </c>
      <c r="AM146" s="134">
        <v>0</v>
      </c>
      <c r="AN146" s="134">
        <v>0</v>
      </c>
      <c r="AO146" s="134">
        <v>0</v>
      </c>
      <c r="AP146" s="134">
        <v>0</v>
      </c>
      <c r="AQ146" s="134">
        <v>0</v>
      </c>
      <c r="AR146" s="97">
        <v>2027</v>
      </c>
    </row>
    <row r="147" spans="1:44" ht="75" hidden="1">
      <c r="A147" s="46"/>
      <c r="B147" s="46"/>
      <c r="C147" s="46"/>
      <c r="D147" s="46"/>
      <c r="E147" s="46"/>
      <c r="F147" s="46"/>
      <c r="G147" s="46"/>
      <c r="H147" s="46"/>
      <c r="I147" s="84"/>
      <c r="J147" s="84"/>
      <c r="K147" s="84"/>
      <c r="L147" s="84"/>
      <c r="M147" s="84"/>
      <c r="N147" s="84"/>
      <c r="O147" s="84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>
        <v>0</v>
      </c>
      <c r="AA147" s="82">
        <v>4</v>
      </c>
      <c r="AB147" s="82">
        <v>2</v>
      </c>
      <c r="AC147" s="82">
        <v>1</v>
      </c>
      <c r="AD147" s="82">
        <v>2</v>
      </c>
      <c r="AE147" s="82">
        <v>0</v>
      </c>
      <c r="AF147" s="82">
        <v>0</v>
      </c>
      <c r="AG147" s="82">
        <v>3</v>
      </c>
      <c r="AH147" s="82">
        <v>0</v>
      </c>
      <c r="AI147" s="138" t="s">
        <v>115</v>
      </c>
      <c r="AJ147" s="69" t="s">
        <v>11</v>
      </c>
      <c r="AK147" s="123">
        <v>0</v>
      </c>
      <c r="AL147" s="185">
        <v>0</v>
      </c>
      <c r="AM147" s="123">
        <v>0</v>
      </c>
      <c r="AN147" s="123">
        <v>0</v>
      </c>
      <c r="AO147" s="123">
        <v>0</v>
      </c>
      <c r="AP147" s="123">
        <v>0</v>
      </c>
      <c r="AQ147" s="123">
        <v>0</v>
      </c>
      <c r="AR147" s="101">
        <v>2027</v>
      </c>
    </row>
    <row r="148" spans="1:44" ht="56.25" hidden="1">
      <c r="A148" s="46"/>
      <c r="B148" s="46"/>
      <c r="C148" s="46"/>
      <c r="D148" s="46"/>
      <c r="E148" s="46"/>
      <c r="F148" s="46"/>
      <c r="G148" s="46"/>
      <c r="H148" s="46"/>
      <c r="I148" s="83"/>
      <c r="J148" s="83"/>
      <c r="K148" s="83"/>
      <c r="L148" s="83"/>
      <c r="M148" s="83"/>
      <c r="N148" s="83"/>
      <c r="O148" s="83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>
        <v>0</v>
      </c>
      <c r="AA148" s="79">
        <v>4</v>
      </c>
      <c r="AB148" s="79">
        <v>2</v>
      </c>
      <c r="AC148" s="79">
        <v>1</v>
      </c>
      <c r="AD148" s="79">
        <v>2</v>
      </c>
      <c r="AE148" s="79">
        <v>0</v>
      </c>
      <c r="AF148" s="79">
        <v>0</v>
      </c>
      <c r="AG148" s="79">
        <v>3</v>
      </c>
      <c r="AH148" s="79">
        <v>0</v>
      </c>
      <c r="AI148" s="74" t="s">
        <v>116</v>
      </c>
      <c r="AJ148" s="73" t="s">
        <v>2</v>
      </c>
      <c r="AK148" s="134">
        <v>0</v>
      </c>
      <c r="AL148" s="196">
        <v>0</v>
      </c>
      <c r="AM148" s="134">
        <v>0</v>
      </c>
      <c r="AN148" s="134">
        <v>0</v>
      </c>
      <c r="AO148" s="134">
        <v>0</v>
      </c>
      <c r="AP148" s="134">
        <v>0</v>
      </c>
      <c r="AQ148" s="134">
        <v>0</v>
      </c>
      <c r="AR148" s="97">
        <v>2027</v>
      </c>
    </row>
    <row r="149" spans="1:44" ht="38.25" customHeight="1">
      <c r="A149" s="46"/>
      <c r="B149" s="46"/>
      <c r="C149" s="46"/>
      <c r="D149" s="46"/>
      <c r="E149" s="46"/>
      <c r="F149" s="46"/>
      <c r="G149" s="46"/>
      <c r="H149" s="46"/>
      <c r="I149" s="93">
        <f>+I149:AI149:AR149</f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0">
        <v>0</v>
      </c>
      <c r="Q149" s="90">
        <v>0</v>
      </c>
      <c r="R149" s="90">
        <v>0</v>
      </c>
      <c r="S149" s="90">
        <v>0</v>
      </c>
      <c r="T149" s="90">
        <v>0</v>
      </c>
      <c r="U149" s="90">
        <v>0</v>
      </c>
      <c r="V149" s="90">
        <v>0</v>
      </c>
      <c r="W149" s="90">
        <v>0</v>
      </c>
      <c r="X149" s="90">
        <v>0</v>
      </c>
      <c r="Y149" s="90">
        <v>0</v>
      </c>
      <c r="Z149" s="90">
        <v>0</v>
      </c>
      <c r="AA149" s="90">
        <v>4</v>
      </c>
      <c r="AB149" s="90">
        <v>2</v>
      </c>
      <c r="AC149" s="90">
        <v>1</v>
      </c>
      <c r="AD149" s="90">
        <v>2</v>
      </c>
      <c r="AE149" s="90">
        <v>0</v>
      </c>
      <c r="AF149" s="90">
        <v>0</v>
      </c>
      <c r="AG149" s="90">
        <v>0</v>
      </c>
      <c r="AH149" s="90">
        <v>0</v>
      </c>
      <c r="AI149" s="91" t="s">
        <v>97</v>
      </c>
      <c r="AJ149" s="92" t="s">
        <v>11</v>
      </c>
      <c r="AK149" s="246" t="s">
        <v>170</v>
      </c>
      <c r="AL149" s="214">
        <f>AL151+AL153</f>
        <v>274138.72</v>
      </c>
      <c r="AM149" s="214">
        <f>AM151+AM153</f>
        <v>787200</v>
      </c>
      <c r="AN149" s="214">
        <f>AN151+AN153</f>
        <v>0</v>
      </c>
      <c r="AO149" s="214">
        <f>AO151+AO153</f>
        <v>0</v>
      </c>
      <c r="AP149" s="214">
        <f>AP151+AP153</f>
        <v>0</v>
      </c>
      <c r="AQ149" s="214">
        <f>SUM(AL149:AP149)</f>
        <v>1061338.72</v>
      </c>
      <c r="AR149" s="120">
        <v>2024</v>
      </c>
    </row>
    <row r="150" spans="1:44" ht="65.25" customHeight="1">
      <c r="A150" s="46"/>
      <c r="B150" s="46"/>
      <c r="C150" s="46"/>
      <c r="D150" s="46"/>
      <c r="E150" s="46"/>
      <c r="F150" s="46"/>
      <c r="G150" s="46"/>
      <c r="H150" s="46"/>
      <c r="I150" s="83"/>
      <c r="J150" s="83"/>
      <c r="K150" s="83"/>
      <c r="L150" s="83"/>
      <c r="M150" s="83"/>
      <c r="N150" s="83"/>
      <c r="O150" s="83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>
        <v>0</v>
      </c>
      <c r="AA150" s="79">
        <v>4</v>
      </c>
      <c r="AB150" s="79">
        <v>2</v>
      </c>
      <c r="AC150" s="79">
        <v>1</v>
      </c>
      <c r="AD150" s="79">
        <v>2</v>
      </c>
      <c r="AE150" s="79">
        <v>0</v>
      </c>
      <c r="AF150" s="79">
        <v>0</v>
      </c>
      <c r="AG150" s="79">
        <v>0</v>
      </c>
      <c r="AH150" s="79">
        <v>1</v>
      </c>
      <c r="AI150" s="74" t="s">
        <v>181</v>
      </c>
      <c r="AJ150" s="73" t="s">
        <v>2</v>
      </c>
      <c r="AK150" s="134" t="s">
        <v>170</v>
      </c>
      <c r="AL150" s="134">
        <v>2</v>
      </c>
      <c r="AM150" s="252">
        <v>2</v>
      </c>
      <c r="AN150" s="134">
        <v>0</v>
      </c>
      <c r="AO150" s="134">
        <v>0</v>
      </c>
      <c r="AP150" s="134">
        <v>0</v>
      </c>
      <c r="AQ150" s="139">
        <f>SUM(AL150:AP150)</f>
        <v>4</v>
      </c>
      <c r="AR150" s="97">
        <v>2024</v>
      </c>
    </row>
    <row r="151" spans="1:44" ht="97.5" customHeight="1">
      <c r="A151" s="46"/>
      <c r="B151" s="46"/>
      <c r="C151" s="46"/>
      <c r="D151" s="46"/>
      <c r="E151" s="46"/>
      <c r="F151" s="46"/>
      <c r="G151" s="46"/>
      <c r="H151" s="46"/>
      <c r="I151" s="84">
        <v>0</v>
      </c>
      <c r="J151" s="84">
        <v>3</v>
      </c>
      <c r="K151" s="84">
        <v>2</v>
      </c>
      <c r="L151" s="84">
        <v>0</v>
      </c>
      <c r="M151" s="84">
        <v>8</v>
      </c>
      <c r="N151" s="84">
        <v>0</v>
      </c>
      <c r="O151" s="84">
        <v>1</v>
      </c>
      <c r="P151" s="82">
        <v>0</v>
      </c>
      <c r="Q151" s="82">
        <v>4</v>
      </c>
      <c r="R151" s="82">
        <v>2</v>
      </c>
      <c r="S151" s="82">
        <v>0</v>
      </c>
      <c r="T151" s="82">
        <v>2</v>
      </c>
      <c r="U151" s="82" t="s">
        <v>20</v>
      </c>
      <c r="V151" s="82">
        <v>9</v>
      </c>
      <c r="W151" s="82">
        <v>0</v>
      </c>
      <c r="X151" s="82">
        <v>4</v>
      </c>
      <c r="Y151" s="82">
        <v>3</v>
      </c>
      <c r="Z151" s="82">
        <v>0</v>
      </c>
      <c r="AA151" s="82">
        <v>4</v>
      </c>
      <c r="AB151" s="82">
        <v>2</v>
      </c>
      <c r="AC151" s="82">
        <v>1</v>
      </c>
      <c r="AD151" s="82">
        <v>2</v>
      </c>
      <c r="AE151" s="82">
        <v>0</v>
      </c>
      <c r="AF151" s="82">
        <v>1</v>
      </c>
      <c r="AG151" s="82">
        <v>0</v>
      </c>
      <c r="AH151" s="82">
        <v>0</v>
      </c>
      <c r="AI151" s="75" t="s">
        <v>186</v>
      </c>
      <c r="AJ151" s="69" t="s">
        <v>11</v>
      </c>
      <c r="AK151" s="123" t="s">
        <v>170</v>
      </c>
      <c r="AL151" s="207">
        <f>145000+9534.32</f>
        <v>154534.32</v>
      </c>
      <c r="AM151" s="207">
        <v>510300</v>
      </c>
      <c r="AN151" s="123">
        <v>0</v>
      </c>
      <c r="AO151" s="123">
        <v>0</v>
      </c>
      <c r="AP151" s="123">
        <v>0</v>
      </c>
      <c r="AQ151" s="107">
        <f>AP151+AO151+AN151+AM151+AL151</f>
        <v>664834.3200000001</v>
      </c>
      <c r="AR151" s="101">
        <v>2024</v>
      </c>
    </row>
    <row r="152" spans="1:44" ht="37.5" customHeight="1">
      <c r="A152" s="46"/>
      <c r="B152" s="46"/>
      <c r="C152" s="46"/>
      <c r="D152" s="46"/>
      <c r="E152" s="46"/>
      <c r="F152" s="46"/>
      <c r="G152" s="46"/>
      <c r="H152" s="46"/>
      <c r="I152" s="83"/>
      <c r="J152" s="83"/>
      <c r="K152" s="83"/>
      <c r="L152" s="83"/>
      <c r="M152" s="83"/>
      <c r="N152" s="83"/>
      <c r="O152" s="83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>
        <v>0</v>
      </c>
      <c r="AA152" s="79">
        <v>4</v>
      </c>
      <c r="AB152" s="79">
        <v>2</v>
      </c>
      <c r="AC152" s="79">
        <v>1</v>
      </c>
      <c r="AD152" s="79">
        <v>2</v>
      </c>
      <c r="AE152" s="79">
        <v>0</v>
      </c>
      <c r="AF152" s="79">
        <v>1</v>
      </c>
      <c r="AG152" s="79">
        <v>0</v>
      </c>
      <c r="AH152" s="79">
        <v>1</v>
      </c>
      <c r="AI152" s="74" t="s">
        <v>182</v>
      </c>
      <c r="AJ152" s="73" t="s">
        <v>183</v>
      </c>
      <c r="AK152" s="134" t="s">
        <v>170</v>
      </c>
      <c r="AL152" s="252">
        <v>427.2</v>
      </c>
      <c r="AM152" s="252">
        <v>427.2</v>
      </c>
      <c r="AN152" s="134">
        <v>0</v>
      </c>
      <c r="AO152" s="134">
        <v>0</v>
      </c>
      <c r="AP152" s="134">
        <v>0</v>
      </c>
      <c r="AQ152" s="139">
        <f>AM152</f>
        <v>427.2</v>
      </c>
      <c r="AR152" s="97">
        <v>2024</v>
      </c>
    </row>
    <row r="153" spans="1:44" ht="96.75" customHeight="1">
      <c r="A153" s="46"/>
      <c r="B153" s="46"/>
      <c r="C153" s="46"/>
      <c r="D153" s="46"/>
      <c r="E153" s="46"/>
      <c r="F153" s="46"/>
      <c r="G153" s="46"/>
      <c r="H153" s="46"/>
      <c r="I153" s="84">
        <v>0</v>
      </c>
      <c r="J153" s="84">
        <v>3</v>
      </c>
      <c r="K153" s="84">
        <v>2</v>
      </c>
      <c r="L153" s="84">
        <v>0</v>
      </c>
      <c r="M153" s="84">
        <v>8</v>
      </c>
      <c r="N153" s="84">
        <v>0</v>
      </c>
      <c r="O153" s="84">
        <v>1</v>
      </c>
      <c r="P153" s="82">
        <v>0</v>
      </c>
      <c r="Q153" s="82">
        <v>4</v>
      </c>
      <c r="R153" s="82">
        <v>2</v>
      </c>
      <c r="S153" s="82">
        <v>0</v>
      </c>
      <c r="T153" s="82">
        <v>2</v>
      </c>
      <c r="U153" s="82" t="s">
        <v>20</v>
      </c>
      <c r="V153" s="82">
        <v>9</v>
      </c>
      <c r="W153" s="82">
        <v>0</v>
      </c>
      <c r="X153" s="82">
        <v>4</v>
      </c>
      <c r="Y153" s="82">
        <v>4</v>
      </c>
      <c r="Z153" s="82">
        <v>0</v>
      </c>
      <c r="AA153" s="82">
        <v>4</v>
      </c>
      <c r="AB153" s="82">
        <v>2</v>
      </c>
      <c r="AC153" s="82">
        <v>1</v>
      </c>
      <c r="AD153" s="82">
        <v>2</v>
      </c>
      <c r="AE153" s="82">
        <v>0</v>
      </c>
      <c r="AF153" s="82">
        <v>2</v>
      </c>
      <c r="AG153" s="82">
        <v>0</v>
      </c>
      <c r="AH153" s="82">
        <v>0</v>
      </c>
      <c r="AI153" s="75" t="s">
        <v>187</v>
      </c>
      <c r="AJ153" s="69" t="s">
        <v>11</v>
      </c>
      <c r="AK153" s="123" t="s">
        <v>170</v>
      </c>
      <c r="AL153" s="207">
        <f>125000-5395.6</f>
        <v>119604.4</v>
      </c>
      <c r="AM153" s="207">
        <v>276900</v>
      </c>
      <c r="AN153" s="123">
        <v>0</v>
      </c>
      <c r="AO153" s="123">
        <v>0</v>
      </c>
      <c r="AP153" s="123">
        <v>0</v>
      </c>
      <c r="AQ153" s="107">
        <f>AP153+AO153+AN153+AM153+AL153</f>
        <v>396504.4</v>
      </c>
      <c r="AR153" s="101">
        <v>2024</v>
      </c>
    </row>
    <row r="154" spans="1:44" ht="38.25" customHeight="1">
      <c r="A154" s="46"/>
      <c r="B154" s="46"/>
      <c r="C154" s="46"/>
      <c r="D154" s="46"/>
      <c r="E154" s="46"/>
      <c r="F154" s="46"/>
      <c r="G154" s="46"/>
      <c r="H154" s="46"/>
      <c r="I154" s="83"/>
      <c r="J154" s="83"/>
      <c r="K154" s="83"/>
      <c r="L154" s="83"/>
      <c r="M154" s="83"/>
      <c r="N154" s="83"/>
      <c r="O154" s="83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>
        <v>0</v>
      </c>
      <c r="AA154" s="79">
        <v>4</v>
      </c>
      <c r="AB154" s="79">
        <v>2</v>
      </c>
      <c r="AC154" s="79">
        <v>1</v>
      </c>
      <c r="AD154" s="79">
        <v>2</v>
      </c>
      <c r="AE154" s="79">
        <v>0</v>
      </c>
      <c r="AF154" s="79">
        <v>2</v>
      </c>
      <c r="AG154" s="79">
        <v>0</v>
      </c>
      <c r="AH154" s="79">
        <v>1</v>
      </c>
      <c r="AI154" s="74" t="s">
        <v>184</v>
      </c>
      <c r="AJ154" s="73" t="s">
        <v>183</v>
      </c>
      <c r="AK154" s="134" t="s">
        <v>170</v>
      </c>
      <c r="AL154" s="252">
        <v>310.4</v>
      </c>
      <c r="AM154" s="252">
        <v>310.4</v>
      </c>
      <c r="AN154" s="134">
        <v>0</v>
      </c>
      <c r="AO154" s="134">
        <v>0</v>
      </c>
      <c r="AP154" s="134">
        <v>0</v>
      </c>
      <c r="AQ154" s="134">
        <f>AM154</f>
        <v>310.4</v>
      </c>
      <c r="AR154" s="97">
        <v>2024</v>
      </c>
    </row>
    <row r="155" spans="1:44" s="235" customFormat="1" ht="56.25">
      <c r="A155" s="234"/>
      <c r="B155" s="234"/>
      <c r="C155" s="234"/>
      <c r="D155" s="234"/>
      <c r="E155" s="234"/>
      <c r="F155" s="234"/>
      <c r="G155" s="234"/>
      <c r="H155" s="234"/>
      <c r="I155" s="88">
        <v>0</v>
      </c>
      <c r="J155" s="88">
        <v>0</v>
      </c>
      <c r="K155" s="88">
        <v>0</v>
      </c>
      <c r="L155" s="88">
        <v>0</v>
      </c>
      <c r="M155" s="88">
        <v>0</v>
      </c>
      <c r="N155" s="88">
        <v>0</v>
      </c>
      <c r="O155" s="88">
        <v>0</v>
      </c>
      <c r="P155" s="88">
        <v>0</v>
      </c>
      <c r="Q155" s="88">
        <v>0</v>
      </c>
      <c r="R155" s="88">
        <v>0</v>
      </c>
      <c r="S155" s="88">
        <v>0</v>
      </c>
      <c r="T155" s="88">
        <v>0</v>
      </c>
      <c r="U155" s="88">
        <v>0</v>
      </c>
      <c r="V155" s="88">
        <v>0</v>
      </c>
      <c r="W155" s="88">
        <v>0</v>
      </c>
      <c r="X155" s="88">
        <v>0</v>
      </c>
      <c r="Y155" s="88">
        <v>0</v>
      </c>
      <c r="Z155" s="81">
        <v>0</v>
      </c>
      <c r="AA155" s="81">
        <v>4</v>
      </c>
      <c r="AB155" s="81">
        <v>3</v>
      </c>
      <c r="AC155" s="81">
        <v>1</v>
      </c>
      <c r="AD155" s="81">
        <v>0</v>
      </c>
      <c r="AE155" s="81">
        <v>0</v>
      </c>
      <c r="AF155" s="81">
        <v>0</v>
      </c>
      <c r="AG155" s="81">
        <v>0</v>
      </c>
      <c r="AH155" s="81">
        <v>0</v>
      </c>
      <c r="AI155" s="208" t="s">
        <v>100</v>
      </c>
      <c r="AJ155" s="209" t="s">
        <v>11</v>
      </c>
      <c r="AK155" s="210">
        <f aca="true" t="shared" si="11" ref="AK155:AP155">AK156+AK162</f>
        <v>216010.16999999998</v>
      </c>
      <c r="AL155" s="211">
        <f t="shared" si="11"/>
        <v>111437.79000000001</v>
      </c>
      <c r="AM155" s="210">
        <f t="shared" si="11"/>
        <v>216011.16999999998</v>
      </c>
      <c r="AN155" s="210">
        <f t="shared" si="11"/>
        <v>216012.16999999998</v>
      </c>
      <c r="AO155" s="210">
        <f t="shared" si="11"/>
        <v>56698.92</v>
      </c>
      <c r="AP155" s="210">
        <f t="shared" si="11"/>
        <v>56698.92</v>
      </c>
      <c r="AQ155" s="129">
        <f>SUM(AK155:AP155)</f>
        <v>872869.1399999999</v>
      </c>
      <c r="AR155" s="130">
        <v>2027</v>
      </c>
    </row>
    <row r="156" spans="1:44" ht="75">
      <c r="A156" s="46"/>
      <c r="B156" s="46"/>
      <c r="C156" s="46"/>
      <c r="D156" s="46"/>
      <c r="E156" s="46"/>
      <c r="F156" s="46"/>
      <c r="G156" s="46"/>
      <c r="H156" s="46"/>
      <c r="I156" s="93">
        <v>0</v>
      </c>
      <c r="J156" s="93">
        <v>0</v>
      </c>
      <c r="K156" s="93">
        <v>0</v>
      </c>
      <c r="L156" s="93">
        <v>0</v>
      </c>
      <c r="M156" s="93">
        <v>0</v>
      </c>
      <c r="N156" s="93">
        <v>0</v>
      </c>
      <c r="O156" s="93">
        <v>0</v>
      </c>
      <c r="P156" s="93">
        <v>0</v>
      </c>
      <c r="Q156" s="93">
        <v>0</v>
      </c>
      <c r="R156" s="93">
        <v>0</v>
      </c>
      <c r="S156" s="93">
        <v>0</v>
      </c>
      <c r="T156" s="93">
        <v>0</v>
      </c>
      <c r="U156" s="93">
        <v>0</v>
      </c>
      <c r="V156" s="93">
        <v>0</v>
      </c>
      <c r="W156" s="93">
        <v>0</v>
      </c>
      <c r="X156" s="93">
        <v>0</v>
      </c>
      <c r="Y156" s="93">
        <v>0</v>
      </c>
      <c r="Z156" s="90">
        <v>0</v>
      </c>
      <c r="AA156" s="90">
        <v>4</v>
      </c>
      <c r="AB156" s="90">
        <v>3</v>
      </c>
      <c r="AC156" s="90">
        <v>1</v>
      </c>
      <c r="AD156" s="90">
        <v>1</v>
      </c>
      <c r="AE156" s="90">
        <v>0</v>
      </c>
      <c r="AF156" s="90">
        <v>0</v>
      </c>
      <c r="AG156" s="90">
        <v>0</v>
      </c>
      <c r="AH156" s="90">
        <v>0</v>
      </c>
      <c r="AI156" s="91" t="s">
        <v>101</v>
      </c>
      <c r="AJ156" s="92" t="s">
        <v>11</v>
      </c>
      <c r="AK156" s="119">
        <f aca="true" t="shared" si="12" ref="AK156:AP156">AK158</f>
        <v>14070</v>
      </c>
      <c r="AL156" s="203">
        <f t="shared" si="12"/>
        <v>12810</v>
      </c>
      <c r="AM156" s="119">
        <f t="shared" si="12"/>
        <v>14070</v>
      </c>
      <c r="AN156" s="119">
        <f t="shared" si="12"/>
        <v>14070</v>
      </c>
      <c r="AO156" s="119">
        <f t="shared" si="12"/>
        <v>14070</v>
      </c>
      <c r="AP156" s="119">
        <f t="shared" si="12"/>
        <v>14070</v>
      </c>
      <c r="AQ156" s="162">
        <f>SUM(AK156:AP156)</f>
        <v>83160</v>
      </c>
      <c r="AR156" s="120">
        <v>2027</v>
      </c>
    </row>
    <row r="157" spans="1:44" ht="56.25">
      <c r="A157" s="46"/>
      <c r="B157" s="46"/>
      <c r="C157" s="46"/>
      <c r="D157" s="46"/>
      <c r="E157" s="46"/>
      <c r="F157" s="46"/>
      <c r="G157" s="46"/>
      <c r="H157" s="46"/>
      <c r="I157" s="83"/>
      <c r="J157" s="83"/>
      <c r="K157" s="83"/>
      <c r="L157" s="83"/>
      <c r="M157" s="83"/>
      <c r="N157" s="83"/>
      <c r="O157" s="83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>
        <v>0</v>
      </c>
      <c r="AA157" s="79">
        <v>4</v>
      </c>
      <c r="AB157" s="79">
        <v>3</v>
      </c>
      <c r="AC157" s="79">
        <v>1</v>
      </c>
      <c r="AD157" s="79">
        <v>1</v>
      </c>
      <c r="AE157" s="79">
        <v>0</v>
      </c>
      <c r="AF157" s="79">
        <v>0</v>
      </c>
      <c r="AG157" s="79">
        <v>0</v>
      </c>
      <c r="AH157" s="79">
        <v>1</v>
      </c>
      <c r="AI157" s="163" t="s">
        <v>99</v>
      </c>
      <c r="AJ157" s="73" t="s">
        <v>2</v>
      </c>
      <c r="AK157" s="94">
        <v>0</v>
      </c>
      <c r="AL157" s="204">
        <v>0</v>
      </c>
      <c r="AM157" s="94">
        <v>0</v>
      </c>
      <c r="AN157" s="94">
        <v>0</v>
      </c>
      <c r="AO157" s="94">
        <v>0</v>
      </c>
      <c r="AP157" s="94">
        <v>0</v>
      </c>
      <c r="AQ157" s="94">
        <v>0</v>
      </c>
      <c r="AR157" s="97">
        <v>2027</v>
      </c>
    </row>
    <row r="158" spans="1:44" ht="66" customHeight="1">
      <c r="A158" s="46"/>
      <c r="B158" s="46"/>
      <c r="C158" s="46"/>
      <c r="D158" s="46"/>
      <c r="E158" s="46"/>
      <c r="F158" s="46"/>
      <c r="G158" s="46"/>
      <c r="H158" s="46"/>
      <c r="I158" s="84">
        <v>0</v>
      </c>
      <c r="J158" s="84">
        <v>3</v>
      </c>
      <c r="K158" s="84">
        <v>2</v>
      </c>
      <c r="L158" s="84">
        <v>0</v>
      </c>
      <c r="M158" s="84">
        <v>7</v>
      </c>
      <c r="N158" s="84">
        <v>0</v>
      </c>
      <c r="O158" s="84">
        <v>9</v>
      </c>
      <c r="P158" s="82">
        <v>0</v>
      </c>
      <c r="Q158" s="82">
        <v>4</v>
      </c>
      <c r="R158" s="82">
        <v>3</v>
      </c>
      <c r="S158" s="82">
        <v>0</v>
      </c>
      <c r="T158" s="82">
        <v>1</v>
      </c>
      <c r="U158" s="82">
        <v>2</v>
      </c>
      <c r="V158" s="82">
        <v>0</v>
      </c>
      <c r="W158" s="82">
        <v>0</v>
      </c>
      <c r="X158" s="82">
        <v>1</v>
      </c>
      <c r="Y158" s="82" t="s">
        <v>19</v>
      </c>
      <c r="Z158" s="82">
        <v>0</v>
      </c>
      <c r="AA158" s="82">
        <v>4</v>
      </c>
      <c r="AB158" s="82">
        <v>3</v>
      </c>
      <c r="AC158" s="82">
        <v>1</v>
      </c>
      <c r="AD158" s="82">
        <v>1</v>
      </c>
      <c r="AE158" s="82">
        <v>0</v>
      </c>
      <c r="AF158" s="82">
        <v>1</v>
      </c>
      <c r="AG158" s="82">
        <v>0</v>
      </c>
      <c r="AH158" s="82">
        <v>0</v>
      </c>
      <c r="AI158" s="156" t="s">
        <v>102</v>
      </c>
      <c r="AJ158" s="69" t="s">
        <v>11</v>
      </c>
      <c r="AK158" s="107">
        <v>14070</v>
      </c>
      <c r="AL158" s="207">
        <f>14070-1260</f>
        <v>12810</v>
      </c>
      <c r="AM158" s="107">
        <v>14070</v>
      </c>
      <c r="AN158" s="107">
        <v>14070</v>
      </c>
      <c r="AO158" s="107">
        <v>14070</v>
      </c>
      <c r="AP158" s="107">
        <v>14070</v>
      </c>
      <c r="AQ158" s="100">
        <f>AM158+AN158+AO158+AP158+AL158+AK158</f>
        <v>83160</v>
      </c>
      <c r="AR158" s="101">
        <v>2027</v>
      </c>
    </row>
    <row r="159" spans="1:44" ht="56.25">
      <c r="A159" s="46"/>
      <c r="B159" s="46"/>
      <c r="C159" s="46"/>
      <c r="D159" s="46"/>
      <c r="E159" s="46"/>
      <c r="F159" s="46"/>
      <c r="G159" s="46"/>
      <c r="H159" s="46"/>
      <c r="I159" s="83"/>
      <c r="J159" s="83"/>
      <c r="K159" s="83"/>
      <c r="L159" s="83"/>
      <c r="M159" s="83"/>
      <c r="N159" s="83"/>
      <c r="O159" s="83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>
        <v>0</v>
      </c>
      <c r="AA159" s="79">
        <v>4</v>
      </c>
      <c r="AB159" s="79">
        <v>3</v>
      </c>
      <c r="AC159" s="79">
        <v>1</v>
      </c>
      <c r="AD159" s="79">
        <v>1</v>
      </c>
      <c r="AE159" s="79">
        <v>0</v>
      </c>
      <c r="AF159" s="79">
        <v>1</v>
      </c>
      <c r="AG159" s="79">
        <v>0</v>
      </c>
      <c r="AH159" s="79">
        <v>1</v>
      </c>
      <c r="AI159" s="163" t="s">
        <v>103</v>
      </c>
      <c r="AJ159" s="73" t="s">
        <v>2</v>
      </c>
      <c r="AK159" s="94" t="s">
        <v>30</v>
      </c>
      <c r="AL159" s="94" t="s">
        <v>185</v>
      </c>
      <c r="AM159" s="94" t="s">
        <v>32</v>
      </c>
      <c r="AN159" s="94" t="s">
        <v>33</v>
      </c>
      <c r="AO159" s="94" t="s">
        <v>34</v>
      </c>
      <c r="AP159" s="94" t="s">
        <v>35</v>
      </c>
      <c r="AQ159" s="94" t="s">
        <v>30</v>
      </c>
      <c r="AR159" s="97">
        <v>2027</v>
      </c>
    </row>
    <row r="160" spans="1:44" ht="56.25">
      <c r="A160" s="46"/>
      <c r="B160" s="46"/>
      <c r="C160" s="46"/>
      <c r="D160" s="46"/>
      <c r="E160" s="46"/>
      <c r="F160" s="46"/>
      <c r="G160" s="46"/>
      <c r="H160" s="46"/>
      <c r="I160" s="84"/>
      <c r="J160" s="84"/>
      <c r="K160" s="84"/>
      <c r="L160" s="84"/>
      <c r="M160" s="84"/>
      <c r="N160" s="84"/>
      <c r="O160" s="84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>
        <v>0</v>
      </c>
      <c r="AA160" s="82">
        <v>4</v>
      </c>
      <c r="AB160" s="82">
        <v>3</v>
      </c>
      <c r="AC160" s="82">
        <v>1</v>
      </c>
      <c r="AD160" s="82">
        <v>1</v>
      </c>
      <c r="AE160" s="82">
        <v>0</v>
      </c>
      <c r="AF160" s="82">
        <v>2</v>
      </c>
      <c r="AG160" s="82">
        <v>0</v>
      </c>
      <c r="AH160" s="82">
        <v>0</v>
      </c>
      <c r="AI160" s="156" t="s">
        <v>130</v>
      </c>
      <c r="AJ160" s="69" t="s">
        <v>45</v>
      </c>
      <c r="AK160" s="110" t="s">
        <v>46</v>
      </c>
      <c r="AL160" s="199" t="s">
        <v>46</v>
      </c>
      <c r="AM160" s="110" t="s">
        <v>46</v>
      </c>
      <c r="AN160" s="110" t="s">
        <v>46</v>
      </c>
      <c r="AO160" s="110" t="s">
        <v>46</v>
      </c>
      <c r="AP160" s="110" t="s">
        <v>46</v>
      </c>
      <c r="AQ160" s="110" t="s">
        <v>46</v>
      </c>
      <c r="AR160" s="101">
        <v>2027</v>
      </c>
    </row>
    <row r="161" spans="1:44" ht="81" customHeight="1">
      <c r="A161" s="46"/>
      <c r="B161" s="46"/>
      <c r="C161" s="46"/>
      <c r="D161" s="46"/>
      <c r="E161" s="46"/>
      <c r="F161" s="46"/>
      <c r="G161" s="46"/>
      <c r="H161" s="46"/>
      <c r="I161" s="83"/>
      <c r="J161" s="83"/>
      <c r="K161" s="83"/>
      <c r="L161" s="83"/>
      <c r="M161" s="83"/>
      <c r="N161" s="83"/>
      <c r="O161" s="83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>
        <v>0</v>
      </c>
      <c r="AA161" s="79">
        <v>4</v>
      </c>
      <c r="AB161" s="79">
        <v>3</v>
      </c>
      <c r="AC161" s="79">
        <v>1</v>
      </c>
      <c r="AD161" s="79">
        <v>1</v>
      </c>
      <c r="AE161" s="79">
        <v>0</v>
      </c>
      <c r="AF161" s="79">
        <v>2</v>
      </c>
      <c r="AG161" s="79">
        <v>0</v>
      </c>
      <c r="AH161" s="79">
        <v>1</v>
      </c>
      <c r="AI161" s="163" t="s">
        <v>104</v>
      </c>
      <c r="AJ161" s="73" t="s">
        <v>2</v>
      </c>
      <c r="AK161" s="94">
        <v>1</v>
      </c>
      <c r="AL161" s="204">
        <v>1</v>
      </c>
      <c r="AM161" s="94">
        <v>1</v>
      </c>
      <c r="AN161" s="94">
        <v>1</v>
      </c>
      <c r="AO161" s="94">
        <v>1</v>
      </c>
      <c r="AP161" s="94">
        <v>1</v>
      </c>
      <c r="AQ161" s="94">
        <v>1</v>
      </c>
      <c r="AR161" s="97">
        <v>2027</v>
      </c>
    </row>
    <row r="162" spans="1:44" s="223" customFormat="1" ht="75">
      <c r="A162" s="216"/>
      <c r="B162" s="216"/>
      <c r="C162" s="216"/>
      <c r="D162" s="216"/>
      <c r="E162" s="216"/>
      <c r="F162" s="216"/>
      <c r="G162" s="216"/>
      <c r="H162" s="216"/>
      <c r="I162" s="93">
        <v>0</v>
      </c>
      <c r="J162" s="93">
        <v>0</v>
      </c>
      <c r="K162" s="93">
        <v>0</v>
      </c>
      <c r="L162" s="93">
        <v>0</v>
      </c>
      <c r="M162" s="93">
        <v>0</v>
      </c>
      <c r="N162" s="93">
        <v>0</v>
      </c>
      <c r="O162" s="93">
        <v>0</v>
      </c>
      <c r="P162" s="93">
        <v>0</v>
      </c>
      <c r="Q162" s="93">
        <v>0</v>
      </c>
      <c r="R162" s="93">
        <v>0</v>
      </c>
      <c r="S162" s="93">
        <v>0</v>
      </c>
      <c r="T162" s="93">
        <v>0</v>
      </c>
      <c r="U162" s="93">
        <v>0</v>
      </c>
      <c r="V162" s="93">
        <v>0</v>
      </c>
      <c r="W162" s="93">
        <v>0</v>
      </c>
      <c r="X162" s="93">
        <v>0</v>
      </c>
      <c r="Y162" s="93">
        <v>0</v>
      </c>
      <c r="Z162" s="90">
        <v>0</v>
      </c>
      <c r="AA162" s="90">
        <v>4</v>
      </c>
      <c r="AB162" s="90">
        <v>3</v>
      </c>
      <c r="AC162" s="90">
        <v>1</v>
      </c>
      <c r="AD162" s="90">
        <v>2</v>
      </c>
      <c r="AE162" s="90">
        <v>0</v>
      </c>
      <c r="AF162" s="90">
        <v>0</v>
      </c>
      <c r="AG162" s="90">
        <v>0</v>
      </c>
      <c r="AH162" s="90">
        <v>0</v>
      </c>
      <c r="AI162" s="91" t="s">
        <v>105</v>
      </c>
      <c r="AJ162" s="92" t="s">
        <v>11</v>
      </c>
      <c r="AK162" s="119">
        <f aca="true" t="shared" si="13" ref="AK162:AP162">AK164+AK166</f>
        <v>201940.16999999998</v>
      </c>
      <c r="AL162" s="203">
        <f t="shared" si="13"/>
        <v>98627.79000000001</v>
      </c>
      <c r="AM162" s="119">
        <f t="shared" si="13"/>
        <v>201941.16999999998</v>
      </c>
      <c r="AN162" s="119">
        <f t="shared" si="13"/>
        <v>201942.16999999998</v>
      </c>
      <c r="AO162" s="119">
        <f t="shared" si="13"/>
        <v>42628.92</v>
      </c>
      <c r="AP162" s="119">
        <f t="shared" si="13"/>
        <v>42628.92</v>
      </c>
      <c r="AQ162" s="162">
        <f>SUM(AK162:AP162)</f>
        <v>789709.14</v>
      </c>
      <c r="AR162" s="120">
        <v>2027</v>
      </c>
    </row>
    <row r="163" spans="1:44" ht="93.75">
      <c r="A163" s="46"/>
      <c r="B163" s="46"/>
      <c r="C163" s="46"/>
      <c r="D163" s="46"/>
      <c r="E163" s="46"/>
      <c r="F163" s="46"/>
      <c r="G163" s="46"/>
      <c r="H163" s="46"/>
      <c r="I163" s="83"/>
      <c r="J163" s="83"/>
      <c r="K163" s="83"/>
      <c r="L163" s="83"/>
      <c r="M163" s="83"/>
      <c r="N163" s="83"/>
      <c r="O163" s="83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>
        <v>0</v>
      </c>
      <c r="AA163" s="79">
        <v>4</v>
      </c>
      <c r="AB163" s="79">
        <v>3</v>
      </c>
      <c r="AC163" s="79">
        <v>1</v>
      </c>
      <c r="AD163" s="79">
        <v>2</v>
      </c>
      <c r="AE163" s="79">
        <v>0</v>
      </c>
      <c r="AF163" s="79">
        <v>0</v>
      </c>
      <c r="AG163" s="79">
        <v>0</v>
      </c>
      <c r="AH163" s="79">
        <v>1</v>
      </c>
      <c r="AI163" s="163" t="s">
        <v>106</v>
      </c>
      <c r="AJ163" s="62" t="s">
        <v>4</v>
      </c>
      <c r="AK163" s="94">
        <v>25</v>
      </c>
      <c r="AL163" s="204">
        <v>25</v>
      </c>
      <c r="AM163" s="94">
        <v>25</v>
      </c>
      <c r="AN163" s="94">
        <v>25</v>
      </c>
      <c r="AO163" s="94">
        <v>25</v>
      </c>
      <c r="AP163" s="94">
        <v>25</v>
      </c>
      <c r="AQ163" s="94">
        <v>25</v>
      </c>
      <c r="AR163" s="97">
        <v>2027</v>
      </c>
    </row>
    <row r="164" spans="1:44" ht="75">
      <c r="A164" s="46"/>
      <c r="B164" s="46"/>
      <c r="C164" s="46"/>
      <c r="D164" s="46"/>
      <c r="E164" s="46"/>
      <c r="F164" s="46"/>
      <c r="G164" s="46"/>
      <c r="H164" s="46"/>
      <c r="I164" s="84">
        <v>0</v>
      </c>
      <c r="J164" s="84">
        <v>3</v>
      </c>
      <c r="K164" s="84">
        <v>2</v>
      </c>
      <c r="L164" s="84">
        <v>0</v>
      </c>
      <c r="M164" s="84">
        <v>7</v>
      </c>
      <c r="N164" s="84">
        <v>0</v>
      </c>
      <c r="O164" s="84">
        <v>9</v>
      </c>
      <c r="P164" s="82">
        <v>0</v>
      </c>
      <c r="Q164" s="82">
        <v>4</v>
      </c>
      <c r="R164" s="82">
        <v>3</v>
      </c>
      <c r="S164" s="82">
        <v>0</v>
      </c>
      <c r="T164" s="82">
        <v>1</v>
      </c>
      <c r="U164" s="82">
        <v>2</v>
      </c>
      <c r="V164" s="82">
        <v>0</v>
      </c>
      <c r="W164" s="82">
        <v>0</v>
      </c>
      <c r="X164" s="82">
        <v>2</v>
      </c>
      <c r="Y164" s="82" t="s">
        <v>19</v>
      </c>
      <c r="Z164" s="82">
        <v>0</v>
      </c>
      <c r="AA164" s="82">
        <v>4</v>
      </c>
      <c r="AB164" s="82">
        <v>3</v>
      </c>
      <c r="AC164" s="82">
        <v>1</v>
      </c>
      <c r="AD164" s="82">
        <v>2</v>
      </c>
      <c r="AE164" s="82">
        <v>0</v>
      </c>
      <c r="AF164" s="82">
        <v>1</v>
      </c>
      <c r="AG164" s="82">
        <v>0</v>
      </c>
      <c r="AH164" s="82">
        <v>0</v>
      </c>
      <c r="AI164" s="156" t="s">
        <v>107</v>
      </c>
      <c r="AJ164" s="69" t="s">
        <v>11</v>
      </c>
      <c r="AK164" s="107">
        <f aca="true" t="shared" si="14" ref="AK164:AP164">33769.71+8596.26+262.95</f>
        <v>42628.92</v>
      </c>
      <c r="AL164" s="207">
        <f>33769.71+8596.26+262.95-5851.38</f>
        <v>36777.54</v>
      </c>
      <c r="AM164" s="107">
        <f t="shared" si="14"/>
        <v>42628.92</v>
      </c>
      <c r="AN164" s="107">
        <f t="shared" si="14"/>
        <v>42628.92</v>
      </c>
      <c r="AO164" s="107">
        <f t="shared" si="14"/>
        <v>42628.92</v>
      </c>
      <c r="AP164" s="107">
        <f t="shared" si="14"/>
        <v>42628.92</v>
      </c>
      <c r="AQ164" s="100">
        <f>SUM(AK164:AP164)</f>
        <v>249922.13999999996</v>
      </c>
      <c r="AR164" s="164">
        <v>2027</v>
      </c>
    </row>
    <row r="165" spans="1:44" ht="56.25">
      <c r="A165" s="46"/>
      <c r="B165" s="46"/>
      <c r="C165" s="46"/>
      <c r="D165" s="46"/>
      <c r="E165" s="46"/>
      <c r="F165" s="46"/>
      <c r="G165" s="46"/>
      <c r="H165" s="46"/>
      <c r="I165" s="83"/>
      <c r="J165" s="83"/>
      <c r="K165" s="83"/>
      <c r="L165" s="83"/>
      <c r="M165" s="83"/>
      <c r="N165" s="83"/>
      <c r="O165" s="83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>
        <v>0</v>
      </c>
      <c r="AA165" s="79">
        <v>4</v>
      </c>
      <c r="AB165" s="79">
        <v>3</v>
      </c>
      <c r="AC165" s="79">
        <v>1</v>
      </c>
      <c r="AD165" s="79">
        <v>2</v>
      </c>
      <c r="AE165" s="79">
        <v>0</v>
      </c>
      <c r="AF165" s="79">
        <v>1</v>
      </c>
      <c r="AG165" s="79">
        <v>0</v>
      </c>
      <c r="AH165" s="79">
        <v>1</v>
      </c>
      <c r="AI165" s="165" t="s">
        <v>108</v>
      </c>
      <c r="AJ165" s="73" t="s">
        <v>2</v>
      </c>
      <c r="AK165" s="94">
        <v>9</v>
      </c>
      <c r="AL165" s="204">
        <v>8</v>
      </c>
      <c r="AM165" s="94">
        <v>8</v>
      </c>
      <c r="AN165" s="94">
        <v>8</v>
      </c>
      <c r="AO165" s="94">
        <v>8</v>
      </c>
      <c r="AP165" s="94">
        <v>8</v>
      </c>
      <c r="AQ165" s="94">
        <v>8</v>
      </c>
      <c r="AR165" s="97">
        <v>2027</v>
      </c>
    </row>
    <row r="166" spans="1:44" ht="75">
      <c r="A166" s="46"/>
      <c r="B166" s="46"/>
      <c r="C166" s="46"/>
      <c r="D166" s="46"/>
      <c r="E166" s="46"/>
      <c r="F166" s="46"/>
      <c r="G166" s="46"/>
      <c r="H166" s="46"/>
      <c r="I166" s="84">
        <v>0</v>
      </c>
      <c r="J166" s="84">
        <v>3</v>
      </c>
      <c r="K166" s="84">
        <v>2</v>
      </c>
      <c r="L166" s="84">
        <v>0</v>
      </c>
      <c r="M166" s="84">
        <v>7</v>
      </c>
      <c r="N166" s="84">
        <v>0</v>
      </c>
      <c r="O166" s="84">
        <v>9</v>
      </c>
      <c r="P166" s="82">
        <v>0</v>
      </c>
      <c r="Q166" s="82">
        <v>4</v>
      </c>
      <c r="R166" s="82">
        <v>3</v>
      </c>
      <c r="S166" s="82">
        <v>0</v>
      </c>
      <c r="T166" s="82">
        <v>1</v>
      </c>
      <c r="U166" s="82">
        <v>1</v>
      </c>
      <c r="V166" s="82">
        <v>0</v>
      </c>
      <c r="W166" s="82">
        <v>2</v>
      </c>
      <c r="X166" s="82">
        <v>4</v>
      </c>
      <c r="Y166" s="82" t="s">
        <v>17</v>
      </c>
      <c r="Z166" s="82">
        <v>0</v>
      </c>
      <c r="AA166" s="82">
        <v>4</v>
      </c>
      <c r="AB166" s="82">
        <v>3</v>
      </c>
      <c r="AC166" s="82">
        <v>1</v>
      </c>
      <c r="AD166" s="82">
        <v>2</v>
      </c>
      <c r="AE166" s="82">
        <v>0</v>
      </c>
      <c r="AF166" s="82">
        <v>2</v>
      </c>
      <c r="AG166" s="82">
        <v>0</v>
      </c>
      <c r="AH166" s="82">
        <v>0</v>
      </c>
      <c r="AI166" s="156" t="s">
        <v>150</v>
      </c>
      <c r="AJ166" s="69" t="s">
        <v>11</v>
      </c>
      <c r="AK166" s="107">
        <f>103083.75+56227.5</f>
        <v>159311.25</v>
      </c>
      <c r="AL166" s="107">
        <f>159313.25-97463</f>
        <v>61850.25</v>
      </c>
      <c r="AM166" s="107">
        <v>159312.25</v>
      </c>
      <c r="AN166" s="107">
        <v>159313.25</v>
      </c>
      <c r="AO166" s="124">
        <v>0</v>
      </c>
      <c r="AP166" s="124">
        <v>0</v>
      </c>
      <c r="AQ166" s="100">
        <f>SUM(AK166:AP166)</f>
        <v>539787</v>
      </c>
      <c r="AR166" s="101">
        <v>2027</v>
      </c>
    </row>
    <row r="167" spans="1:44" ht="56.25">
      <c r="A167" s="46"/>
      <c r="B167" s="46"/>
      <c r="C167" s="46"/>
      <c r="D167" s="46"/>
      <c r="E167" s="46"/>
      <c r="F167" s="46"/>
      <c r="G167" s="46"/>
      <c r="H167" s="46"/>
      <c r="I167" s="83"/>
      <c r="J167" s="83"/>
      <c r="K167" s="83"/>
      <c r="L167" s="83"/>
      <c r="M167" s="83"/>
      <c r="N167" s="83"/>
      <c r="O167" s="83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>
        <v>0</v>
      </c>
      <c r="AA167" s="79">
        <v>4</v>
      </c>
      <c r="AB167" s="79">
        <v>3</v>
      </c>
      <c r="AC167" s="79">
        <v>1</v>
      </c>
      <c r="AD167" s="79">
        <v>2</v>
      </c>
      <c r="AE167" s="79">
        <v>0</v>
      </c>
      <c r="AF167" s="79">
        <v>2</v>
      </c>
      <c r="AG167" s="79">
        <v>0</v>
      </c>
      <c r="AH167" s="79">
        <v>1</v>
      </c>
      <c r="AI167" s="166" t="s">
        <v>171</v>
      </c>
      <c r="AJ167" s="73" t="s">
        <v>2</v>
      </c>
      <c r="AK167" s="94">
        <v>85</v>
      </c>
      <c r="AL167" s="94">
        <v>33</v>
      </c>
      <c r="AM167" s="94">
        <v>85</v>
      </c>
      <c r="AN167" s="94">
        <v>85</v>
      </c>
      <c r="AO167" s="94">
        <v>0</v>
      </c>
      <c r="AP167" s="94">
        <v>0</v>
      </c>
      <c r="AQ167" s="139">
        <f>(AN167+AO167+AP167)/3</f>
        <v>28.333333333333332</v>
      </c>
      <c r="AR167" s="97">
        <v>2027</v>
      </c>
    </row>
    <row r="168" spans="1:44" ht="18.75">
      <c r="A168" s="46"/>
      <c r="B168" s="46"/>
      <c r="C168" s="46"/>
      <c r="D168" s="46"/>
      <c r="E168" s="46"/>
      <c r="F168" s="46"/>
      <c r="G168" s="46"/>
      <c r="H168" s="46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0"/>
      <c r="AA168" s="80"/>
      <c r="AB168" s="80"/>
      <c r="AC168" s="80"/>
      <c r="AD168" s="80"/>
      <c r="AE168" s="80"/>
      <c r="AF168" s="80"/>
      <c r="AG168" s="80"/>
      <c r="AH168" s="80"/>
      <c r="AI168" s="74"/>
      <c r="AJ168" s="73"/>
      <c r="AK168" s="94"/>
      <c r="AL168" s="179"/>
      <c r="AM168" s="94"/>
      <c r="AN168" s="118"/>
      <c r="AO168" s="118"/>
      <c r="AP168" s="118"/>
      <c r="AQ168" s="167"/>
      <c r="AR168" s="102"/>
    </row>
    <row r="169" spans="9:35" ht="15"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2"/>
      <c r="AE169" s="232"/>
      <c r="AF169" s="232"/>
      <c r="AG169" s="232"/>
      <c r="AH169" s="232"/>
      <c r="AI169" s="233"/>
    </row>
    <row r="170" spans="9:35" ht="15" customHeight="1"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3"/>
    </row>
  </sheetData>
  <sheetProtection/>
  <mergeCells count="25">
    <mergeCell ref="Z14:AH14"/>
    <mergeCell ref="P15:Y16"/>
    <mergeCell ref="N15:O16"/>
    <mergeCell ref="AC15:AC16"/>
    <mergeCell ref="AD15:AD16"/>
    <mergeCell ref="AK6:AR6"/>
    <mergeCell ref="AE15:AF16"/>
    <mergeCell ref="AG15:AH16"/>
    <mergeCell ref="AK9:AR9"/>
    <mergeCell ref="I14:Y14"/>
    <mergeCell ref="AN2:AR2"/>
    <mergeCell ref="AK14:AP15"/>
    <mergeCell ref="A3:AR3"/>
    <mergeCell ref="AK8:AR8"/>
    <mergeCell ref="AQ14:AR15"/>
    <mergeCell ref="L15:M16"/>
    <mergeCell ref="Z15:AA16"/>
    <mergeCell ref="AB15:AB16"/>
    <mergeCell ref="AJ14:AJ16"/>
    <mergeCell ref="I15:K16"/>
    <mergeCell ref="A4:AR4"/>
    <mergeCell ref="AK10:AR10"/>
    <mergeCell ref="AK7:AR7"/>
    <mergeCell ref="AI14:AI16"/>
    <mergeCell ref="A11:AR11"/>
  </mergeCells>
  <printOptions/>
  <pageMargins left="0.3937007874015748" right="0.1968503937007874" top="0.31496062992125984" bottom="0" header="0.1968503937007874" footer="0"/>
  <pageSetup firstPageNumber="32" useFirstPageNumber="1" fitToHeight="0" fitToWidth="1" horizontalDpi="300" verticalDpi="300" orientation="landscape" paperSize="9" scale="38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2023-10-05T12:35:45Z</cp:lastPrinted>
  <dcterms:created xsi:type="dcterms:W3CDTF">2011-12-09T07:36:49Z</dcterms:created>
  <dcterms:modified xsi:type="dcterms:W3CDTF">2023-12-06T08:43:31Z</dcterms:modified>
  <cp:category/>
  <cp:version/>
  <cp:contentType/>
  <cp:contentStatus/>
</cp:coreProperties>
</file>