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960" windowHeight="9048" activeTab="2"/>
  </bookViews>
  <sheets>
    <sheet name="приложение 1 " sheetId="1" r:id="rId1"/>
    <sheet name="Приложение 2" sheetId="2" r:id="rId2"/>
    <sheet name="Приложение 3" sheetId="3" r:id="rId3"/>
    <sheet name="Лист1" sheetId="4" r:id="rId4"/>
  </sheets>
  <externalReferences>
    <externalReference r:id="rId7"/>
  </externalReferences>
  <definedNames>
    <definedName name="_xlnm.Print_Area" localSheetId="0">'приложение 1 '!$A$1:$U$132</definedName>
    <definedName name="_xlnm.Print_Area" localSheetId="1">'Приложение 2'!$A$1:$P$131</definedName>
  </definedNames>
  <calcPr fullCalcOnLoad="1"/>
</workbook>
</file>

<file path=xl/comments1.xml><?xml version="1.0" encoding="utf-8"?>
<comments xmlns="http://schemas.openxmlformats.org/spreadsheetml/2006/main">
  <authors>
    <author>Компьютер</author>
  </authors>
  <commentList>
    <comment ref="A6" authorId="0">
      <text>
        <r>
          <rPr>
            <b/>
            <sz val="8"/>
            <rFont val="Tahoma"/>
            <family val="2"/>
          </rPr>
          <t>Компьютер: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<sst xmlns="http://schemas.openxmlformats.org/spreadsheetml/2006/main" count="707" uniqueCount="294">
  <si>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</si>
  <si>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</si>
  <si>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</si>
  <si>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</si>
  <si>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Планируемая дата сноса МКД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</si>
  <si>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</si>
  <si>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</si>
  <si>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</si>
  <si>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</si>
  <si>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</si>
  <si>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</si>
  <si>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</si>
  <si>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Стоимость  переселения  с учетом дополнительных средств</t>
  </si>
  <si>
    <t>Всего</t>
  </si>
  <si>
    <t>в том числе:</t>
  </si>
  <si>
    <t>в том числе</t>
  </si>
  <si>
    <t>Номер</t>
  </si>
  <si>
    <t>Дата</t>
  </si>
  <si>
    <t>частная собственность</t>
  </si>
  <si>
    <t>муниципальная собственность</t>
  </si>
  <si>
    <t>всего: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</si>
  <si>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</si>
  <si>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</si>
  <si>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</si>
  <si>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</si>
  <si>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</si>
  <si>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</si>
  <si>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</si>
  <si>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руб</t>
  </si>
  <si>
    <t>г. Осташков, ул. Садовая д. 24</t>
  </si>
  <si>
    <t>заключение межведомственной комиссии № 52</t>
  </si>
  <si>
    <t>г. Осташков, пер.Спорта, д.11а</t>
  </si>
  <si>
    <t>заключение межведомственной комиссии №57</t>
  </si>
  <si>
    <t>г. Осташков ул. Володарского д. 21</t>
  </si>
  <si>
    <t>заключение межведомственной комиссии №30</t>
  </si>
  <si>
    <t>г. Осташков ул. Володарского д. 22</t>
  </si>
  <si>
    <t>заключение межведомственной комиссии №29</t>
  </si>
  <si>
    <t>реконструкция</t>
  </si>
  <si>
    <t>г. Осташков ул. Володарского д. 26</t>
  </si>
  <si>
    <t>заключение межведомственной комиссии №28</t>
  </si>
  <si>
    <t>г. Осташков ул. Володарского д.46</t>
  </si>
  <si>
    <t>заключение межведомственной комиссии №50</t>
  </si>
  <si>
    <t>г. Осташков ул. Володарского д.50</t>
  </si>
  <si>
    <t>заключение межведомственной комиссии №27</t>
  </si>
  <si>
    <t>г. Осташков ул. Володарского д.53</t>
  </si>
  <si>
    <t>заключение межведомственной комиссии №26</t>
  </si>
  <si>
    <t>г. Осташков, пер. Восточный, д.6</t>
  </si>
  <si>
    <t xml:space="preserve"> заключение межведомственной комиссии  №22</t>
  </si>
  <si>
    <t>г. Осташков ул. Констанитина Заслонова д. 14</t>
  </si>
  <si>
    <t xml:space="preserve"> заключение межведомственной комиссии  №20</t>
  </si>
  <si>
    <t>г. Осташков ул. Заводская д. 6</t>
  </si>
  <si>
    <t xml:space="preserve"> заключение межведомственной комиссии  №63</t>
  </si>
  <si>
    <t xml:space="preserve">г. Осташков ул. Локомотивная, д. 1 а </t>
  </si>
  <si>
    <t xml:space="preserve"> заключение межведомственной комиссии  №31</t>
  </si>
  <si>
    <t xml:space="preserve"> г. Осташков, ул. Урицкого д. 68</t>
  </si>
  <si>
    <t xml:space="preserve"> заключение межведомственной комиссии №26</t>
  </si>
  <si>
    <t xml:space="preserve">г. Осташков ул. Гагарина д.31 </t>
  </si>
  <si>
    <t xml:space="preserve"> заключение межведомственной комиссии №21</t>
  </si>
  <si>
    <t>г. Осташков, пр-кт Гвардейский, д.4а</t>
  </si>
  <si>
    <t xml:space="preserve"> заключение межведомственной комиссии №31</t>
  </si>
  <si>
    <t>г. Осташков, пр-кт Гвардейский, д.28</t>
  </si>
  <si>
    <t xml:space="preserve"> заключение межведомственной комиссии №22</t>
  </si>
  <si>
    <t>г. Осташков, ул. Евстафьевская, д.9</t>
  </si>
  <si>
    <t xml:space="preserve"> заключение межведомственной комиссии №46</t>
  </si>
  <si>
    <t>г. Осташков, ул. Евстафьевская, д.16</t>
  </si>
  <si>
    <t xml:space="preserve"> заключение межведомственной комиссии №68</t>
  </si>
  <si>
    <t>г. Осташков, ул.Тимофеевская, д.143</t>
  </si>
  <si>
    <t xml:space="preserve"> заключение межведомственной комиссии №11</t>
  </si>
  <si>
    <t>г. Осташков, ул.Загородная д. 1а</t>
  </si>
  <si>
    <t xml:space="preserve"> заключение межведомственной комиссии №58</t>
  </si>
  <si>
    <t>г. Осташков, ул. Урицкого, д. 20</t>
  </si>
  <si>
    <t xml:space="preserve"> заключение межведомственной комиссии №51</t>
  </si>
  <si>
    <t>г. Осташков, ул. Урицкого, д. 38</t>
  </si>
  <si>
    <t xml:space="preserve"> Акт  межведомственной комиссии №30</t>
  </si>
  <si>
    <t>г. Осташков, пер. Чайкин д. 20</t>
  </si>
  <si>
    <t xml:space="preserve"> Акт  межведомственной комиссии №29</t>
  </si>
  <si>
    <t>г. Осташков, ул. Загородная, д.30</t>
  </si>
  <si>
    <t xml:space="preserve"> заключение межведомственной комиссии №6</t>
  </si>
  <si>
    <t>г. Осташков, ул. Гагарина д. 6</t>
  </si>
  <si>
    <t xml:space="preserve"> заключение межведомственной комиссии №23</t>
  </si>
  <si>
    <t>г. Осташков, ул. Загородная, д.34</t>
  </si>
  <si>
    <t xml:space="preserve"> заключение межведомственной комиссии №5</t>
  </si>
  <si>
    <t>г. Осташков, ул. Загородная, д.36</t>
  </si>
  <si>
    <t xml:space="preserve"> заключение межведомственной комиссии №40</t>
  </si>
  <si>
    <t>г. Осташков, ул. Евстафьевская, д.17</t>
  </si>
  <si>
    <t xml:space="preserve"> заключение межведомственной комиссии №41</t>
  </si>
  <si>
    <t>г. Осташков, ул. Евстафьевская, д.21</t>
  </si>
  <si>
    <t xml:space="preserve"> заключение межведомственной комиссии №28</t>
  </si>
  <si>
    <t>г. Осташков, ул. Евстафьевская, д.31</t>
  </si>
  <si>
    <t xml:space="preserve"> заключение межведомственной комиссии №17</t>
  </si>
  <si>
    <t>г. Осташков, ул. Евстафьевская, д.39</t>
  </si>
  <si>
    <t xml:space="preserve"> заключение межведомственной комиссии №15</t>
  </si>
  <si>
    <t>г. Осташков, ул. Евстафьевская, д.43</t>
  </si>
  <si>
    <t xml:space="preserve"> заключение межведомственной комиссии №53</t>
  </si>
  <si>
    <t>г. Осташков, ул. Евстафьевская, д.48</t>
  </si>
  <si>
    <t xml:space="preserve"> заключение межведомственной комиссии №13</t>
  </si>
  <si>
    <t xml:space="preserve">г. Осташков, проспект Ленинский, д. 6 </t>
  </si>
  <si>
    <t xml:space="preserve">Акт №11 межведомственной комиссии </t>
  </si>
  <si>
    <t xml:space="preserve">26.04..2005, </t>
  </si>
  <si>
    <t>г. Осташков, пр-кт Ленинский, д.21</t>
  </si>
  <si>
    <t xml:space="preserve"> заключение межведомственной комиссии №50</t>
  </si>
  <si>
    <t>г. Осташков, пр-кт Ленинский, д.24</t>
  </si>
  <si>
    <t xml:space="preserve"> заключение межведомственной комиссии №49</t>
  </si>
  <si>
    <t>г. Осташков, ул. Магницкого д. 86</t>
  </si>
  <si>
    <t xml:space="preserve"> заключение межведомственной комиссии №47</t>
  </si>
  <si>
    <t>г. Осташков, ул. Октябрьская д. 4</t>
  </si>
  <si>
    <t>г. Осташков, ул. Октябрьская д. 12</t>
  </si>
  <si>
    <t xml:space="preserve"> заключение межведомственной комиссии №45</t>
  </si>
  <si>
    <t> г. Осташков, ул. Евстафьевская,  д.3</t>
  </si>
  <si>
    <t xml:space="preserve"> заключение межведомственной комиссии №34</t>
  </si>
  <si>
    <t>г. Осташков, пер.Орловой-Савиной, д.4</t>
  </si>
  <si>
    <t xml:space="preserve"> заключение межведомственной комиссии №24</t>
  </si>
  <si>
    <t>г. Осташков, ул. Заводская  д.10 а</t>
  </si>
  <si>
    <t xml:space="preserve"> заключение межведомственной комиссии №9</t>
  </si>
  <si>
    <t>г. Осташков, ул. Октябрьская, д.41</t>
  </si>
  <si>
    <t xml:space="preserve"> заключение межведомственной комиссии №43</t>
  </si>
  <si>
    <t>г. Осташков, ул. Орловского, д.14</t>
  </si>
  <si>
    <r>
      <t xml:space="preserve"> заключение межведомственной комиссии №</t>
    </r>
    <r>
      <rPr>
        <sz val="9"/>
        <rFont val="Times New Roman"/>
        <family val="1"/>
      </rPr>
      <t>43</t>
    </r>
  </si>
  <si>
    <t>г. Осташков, ул. Орловского, д.41</t>
  </si>
  <si>
    <t xml:space="preserve"> заключение межведомственной комиссии №44</t>
  </si>
  <si>
    <t>г. Осташков, ул. Рабочая, д.6-6а</t>
  </si>
  <si>
    <t xml:space="preserve"> заключение межведомственной комиссии №39</t>
  </si>
  <si>
    <t>г. Осташков, ул. Рабочая, д.18</t>
  </si>
  <si>
    <t>г Осташков ул Евстафьевская д.5</t>
  </si>
  <si>
    <t xml:space="preserve"> заключение межведомственной комиссии №18</t>
  </si>
  <si>
    <t>г Осташков ул Орловского д.16</t>
  </si>
  <si>
    <t xml:space="preserve"> заключение межведомственной комиссии № 33</t>
  </si>
  <si>
    <t>г Осташков ул Рабочая д.2</t>
  </si>
  <si>
    <t>г Осташков ул Евстафьевская д.37</t>
  </si>
  <si>
    <t xml:space="preserve"> заключение межведомственной комиссии № 16</t>
  </si>
  <si>
    <t>г Осташков ул Константина Заслонова д.6г</t>
  </si>
  <si>
    <t xml:space="preserve"> заключение межведомственной комиссии №19</t>
  </si>
  <si>
    <t>г Осташков пер Восточный д.2</t>
  </si>
  <si>
    <t xml:space="preserve"> заключение межведомственной комиссии №25</t>
  </si>
  <si>
    <t>08.10.1009</t>
  </si>
  <si>
    <t>г Осташков пер Осташковский д.15</t>
  </si>
  <si>
    <t xml:space="preserve"> заключение межведомственной комиссии №32</t>
  </si>
  <si>
    <t>г Осташков проезд Продольный д.11</t>
  </si>
  <si>
    <t xml:space="preserve"> заключение межведомственной комиссии №35</t>
  </si>
  <si>
    <t>г Осташков ул Рабочая д.25а</t>
  </si>
  <si>
    <t xml:space="preserve"> заключение межведомственной комиссии № 36</t>
  </si>
  <si>
    <t xml:space="preserve"> заключение межведомственной комиссии №37</t>
  </si>
  <si>
    <t xml:space="preserve"> заключение межведомственной комиссии №38</t>
  </si>
  <si>
    <t>г Осташков пр-кт Гвардейский д.4</t>
  </si>
  <si>
    <t>г Осташков пер Осташковский д.10а</t>
  </si>
  <si>
    <t>г Осташков пр-кт Ленинский д.62</t>
  </si>
  <si>
    <t xml:space="preserve"> заключение межведомственной комиссии №48</t>
  </si>
  <si>
    <t>г Осташков ул Володарского д.54</t>
  </si>
  <si>
    <t xml:space="preserve"> заключение межведомственной комиссии №55</t>
  </si>
  <si>
    <t>г Осташков проезд Продольный д.16</t>
  </si>
  <si>
    <t xml:space="preserve"> заключение межведомственной комиссии №66</t>
  </si>
  <si>
    <t>г Осташков ул Евстафьевская д.52</t>
  </si>
  <si>
    <t xml:space="preserve"> заключение межведомственной комиссии № 21</t>
  </si>
  <si>
    <t xml:space="preserve"> заключение межведомственной комиссии №52</t>
  </si>
  <si>
    <t>г Осташков проспект Ленинский д. 2</t>
  </si>
  <si>
    <t xml:space="preserve"> заключение межведомственной комиссии №54</t>
  </si>
  <si>
    <t xml:space="preserve"> заключение межведомственной комиссии №56</t>
  </si>
  <si>
    <t xml:space="preserve"> заключение межведомственной комиссии №57</t>
  </si>
  <si>
    <t xml:space="preserve"> заключение межведомственной комиссии №59</t>
  </si>
  <si>
    <t>г Осташков ул. Загородная д. 28</t>
  </si>
  <si>
    <t xml:space="preserve"> заключение межведомственной комиссии №71</t>
  </si>
  <si>
    <t xml:space="preserve"> заключение межведомственной комиссии №61</t>
  </si>
  <si>
    <t>г Осташков ул. Гагарина д.1</t>
  </si>
  <si>
    <t xml:space="preserve"> заключение межведомственной комиссии №62</t>
  </si>
  <si>
    <t>г Осташков ул. Евстафьевская д. 51</t>
  </si>
  <si>
    <t xml:space="preserve"> заключение межведомственной комиссии №63</t>
  </si>
  <si>
    <t>г Осташков ул. Евстафьевская д. 53</t>
  </si>
  <si>
    <t xml:space="preserve"> заключение межведомственной комиссии №64</t>
  </si>
  <si>
    <t>г Осташков ул. Октябрьская д. 100</t>
  </si>
  <si>
    <t xml:space="preserve"> заключение межведомственной комиссии №65</t>
  </si>
  <si>
    <t xml:space="preserve"> заключение межведомственной комиссии №69</t>
  </si>
  <si>
    <t xml:space="preserve"> заключение межведомственной комиссии №70</t>
  </si>
  <si>
    <t xml:space="preserve"> заключение межведомственной комиссии №72</t>
  </si>
  <si>
    <t xml:space="preserve"> заключение межведомственной комиссии №74</t>
  </si>
  <si>
    <t>г Осташков ул. Володарского д. 157</t>
  </si>
  <si>
    <t xml:space="preserve"> заключение межведомственной комиссии №75</t>
  </si>
  <si>
    <t xml:space="preserve"> заключение межведомственной комиссии №76</t>
  </si>
  <si>
    <t xml:space="preserve"> заключение межведомственной комиссии №67</t>
  </si>
  <si>
    <t xml:space="preserve"> </t>
  </si>
  <si>
    <t>г Осташков пер. Советский д.5</t>
  </si>
  <si>
    <t>г Осташков ул. Рабочая д. 12</t>
  </si>
  <si>
    <t xml:space="preserve">г Осташков проспект Ленинский  д. 34 </t>
  </si>
  <si>
    <t>г Осташков ул. Рябочкина д. 22</t>
  </si>
  <si>
    <t>г Осташков ул. Локомотивная д. 11</t>
  </si>
  <si>
    <t>г Осташков пер. Адрианова д. 5</t>
  </si>
  <si>
    <t>г Осташков проспект Ленинский д. 38</t>
  </si>
  <si>
    <t>г Осташков Рабочий городок д. 30</t>
  </si>
  <si>
    <t>г Осташков пер. Советский д. 29</t>
  </si>
  <si>
    <t>г Осташков пер. Советский д. 5а</t>
  </si>
  <si>
    <t>г Осташков ул. Урицкого д. 6</t>
  </si>
  <si>
    <t>г Осташков ул. Загородная д. 57а</t>
  </si>
  <si>
    <t>г Осташков ул. Загородная д. 51</t>
  </si>
  <si>
    <t>г Осташков ул. Загородная д. 14</t>
  </si>
  <si>
    <t>г Осташков пер. Спорта д. 12</t>
  </si>
  <si>
    <t>г Осташков ул. Орловского д. 12</t>
  </si>
  <si>
    <t>г Осташков ул. Рабочая д. 14</t>
  </si>
  <si>
    <t>г. Осташков, пер. Кузьмина д. 24</t>
  </si>
  <si>
    <t>г. Осташков, пер. Кузьмина д. 11а</t>
  </si>
  <si>
    <t>г Осташков  Рабочий городок д.26</t>
  </si>
  <si>
    <t>г Осташков  Рабочий городок д.31</t>
  </si>
  <si>
    <t>Приложение 2</t>
  </si>
  <si>
    <t>Планируемые показатели выполнения адресной программы</t>
  </si>
  <si>
    <t>по переселению граждан из аварийного жилищного фонда</t>
  </si>
  <si>
    <t>Наименование МО</t>
  </si>
  <si>
    <t>Расселенная площадь</t>
  </si>
  <si>
    <t>Количество расселенных помещений</t>
  </si>
  <si>
    <t>Количество переселенных жителей</t>
  </si>
  <si>
    <t>2013 г.</t>
  </si>
  <si>
    <t>2014 г.</t>
  </si>
  <si>
    <t>2015 г.</t>
  </si>
  <si>
    <t>ИТОГО</t>
  </si>
  <si>
    <t>МО Городское поселение - г. Осташков</t>
  </si>
  <si>
    <t>2016 г.</t>
  </si>
  <si>
    <t>2017 г.</t>
  </si>
  <si>
    <t>Приложение 1</t>
  </si>
  <si>
    <t xml:space="preserve">Реестр аварийных многоквартирных домов по способам переселения </t>
  </si>
  <si>
    <t xml:space="preserve">Расселяемая площадь </t>
  </si>
  <si>
    <t>строительство МКД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</si>
  <si>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</si>
  <si>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</si>
  <si>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</si>
  <si>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всего</t>
  </si>
  <si>
    <t>в т.ч. частная собственность</t>
  </si>
  <si>
    <t>площадь</t>
  </si>
  <si>
    <t>стоимость</t>
  </si>
  <si>
    <t>г. Осташков ул. К.Заслонова д. 14</t>
  </si>
  <si>
    <t>г Осташков ул К.Заслонова д.6г</t>
  </si>
  <si>
    <t>Приложение 3</t>
  </si>
  <si>
    <t xml:space="preserve">в рамках адресной программы Тверской области по переселению граждан из аварийного жилищного фонда                                                                                                                                                                                                                                      МО «Городское поселение - г. Осташков» на 2013 - 2017 годы </t>
  </si>
  <si>
    <t>I квартал 2017 г.</t>
  </si>
  <si>
    <t>II квартал 2016 г.</t>
  </si>
  <si>
    <t>I квартал 2016 г.</t>
  </si>
  <si>
    <t>IV квартал 2015 г.</t>
  </si>
  <si>
    <t>IV квартал 2017 г.</t>
  </si>
  <si>
    <t>договор о развитии застроенной территории</t>
  </si>
  <si>
    <t>Другое</t>
  </si>
  <si>
    <t xml:space="preserve">4-й этап </t>
  </si>
  <si>
    <t>3-й этап</t>
  </si>
  <si>
    <t xml:space="preserve">2-й этап </t>
  </si>
  <si>
    <t xml:space="preserve">1 этап </t>
  </si>
  <si>
    <t xml:space="preserve">I этап </t>
  </si>
  <si>
    <t xml:space="preserve">II этап </t>
  </si>
  <si>
    <t xml:space="preserve">III этап </t>
  </si>
  <si>
    <t xml:space="preserve"> IV этап </t>
  </si>
  <si>
    <t>Итого по МО "Городское поселение - г. Осташков": 2013-2017( IV Этап с финансовой поддержкой Фонда)</t>
  </si>
  <si>
    <t>Итого по МО "Городское поселение - г. Осташков": 2013-2017(IV этап без финансовой поддержки Фонда)</t>
  </si>
  <si>
    <t>Итого по МО "Городское поселение - г. Осташков": 2013-2017 (IV этап с финансовой поддержкой Фонда)</t>
  </si>
  <si>
    <t>Итого по МО "Городское поселение - г. Осташков": 2013-2017(III этап без финансовой поддержки Фонда)</t>
  </si>
  <si>
    <t>Итого по МО "Городское поселение - г. Осташков": 2013-2017( III этап )</t>
  </si>
  <si>
    <t>Итого по МО "Городское поселение - г. Осташков": 2013-2017( III этап с финансовой поддержкой Фонда)</t>
  </si>
  <si>
    <t>Итого по МО "Городское поселение - г. Осташков": 2013-2017(II этап с финансовой поддержкой Фонда)</t>
  </si>
  <si>
    <t>Итого по МО "Городское поселение - г. Осташков": 2013-2017 (I этап с финансовой поддержкой Фонда)</t>
  </si>
  <si>
    <t>Итого по МО "Городское поселение - г. Осташков": 2013-2017(II этап без финансовой поддержки Фонда)</t>
  </si>
  <si>
    <t>г Осташков ул. Рабочая д.2</t>
  </si>
  <si>
    <t>Итого  по  II этапу без  поддержки Фонда</t>
  </si>
  <si>
    <t>Итого по МО "Городское поселение - г. Осташков": 2013-2017( II этап )</t>
  </si>
  <si>
    <t>Итого  по  IV  этапу МО "Городское  поселение - г. Осташков" с поддержкой Фонда</t>
  </si>
  <si>
    <t>Итого</t>
  </si>
  <si>
    <t>д. Новые Ельцы, д. 3</t>
  </si>
  <si>
    <t>28б</t>
  </si>
  <si>
    <t>IV квартал 2017 года</t>
  </si>
  <si>
    <t>I квартал 2018 года</t>
  </si>
  <si>
    <t>д. Новые Ельцы, д. 4</t>
  </si>
  <si>
    <t>Итого  по Осташковскому городскому округу</t>
  </si>
  <si>
    <t>Итого  по  IV этапу по МО "Городское поселение - г. Осташков"  без  поддержки Фонда</t>
  </si>
  <si>
    <t>к постановлению Администрации</t>
  </si>
  <si>
    <t>Осташковского городского округа</t>
  </si>
  <si>
    <t>I этап МО "Городское поселение - г. Осташков" с финансовой поддержкой Фонда</t>
  </si>
  <si>
    <t>II этап МО "Городское поселение - г. Осташков" с финансовой поддержкой Фонда</t>
  </si>
  <si>
    <t>II этап МО "Городское поселение - г. Осташков" без финансовой поддержкой Фонда</t>
  </si>
  <si>
    <t>III этап МО "Городское поселение - г. Осташков" с финансовой поддержкой Фонда</t>
  </si>
  <si>
    <t>III этап МО "Городское поселение - г. Осташков" без финансовой поддержкой Фонда</t>
  </si>
  <si>
    <t>IV этап МО "Городское поселение - г. Осташков" с финансовой поддержкой Фонда</t>
  </si>
  <si>
    <t>IV этап МО "Городское поселение - г. Осташков" без финансовой поддержки Фонда</t>
  </si>
  <si>
    <t>IV этап МО "Ботовское сельское поселение" с финансовой поддержкой Фонда</t>
  </si>
  <si>
    <t>2018 г.</t>
  </si>
  <si>
    <t xml:space="preserve">Итого по программе Осташковский городской округ </t>
  </si>
  <si>
    <t xml:space="preserve">к постановлению Администрации </t>
  </si>
  <si>
    <t xml:space="preserve">Перечень многоквартирных домов, в отношении которых планируется предоставление финансовой поддержки на переселение граждан в рамках адресной программы Тверской области по переселению граждан из аварийного жилищного фонда Осташковского городского округа на 2018 год  </t>
  </si>
  <si>
    <t>Итого  по  II этапу  МО "Городское поселение - г. Осташков" с поддержкой Фонда</t>
  </si>
  <si>
    <t>Итого  по  I этапу МО "Городское поселение - г. Осташков" с поддержкой Фонда</t>
  </si>
  <si>
    <t>Итого  по  III этапу МО "Городское поселение - г. Осташков" с поддержкой Фонда</t>
  </si>
  <si>
    <t>Итого  по  III этапу МО "Городское поселение - г. Осташков" без  поддержки Фонда</t>
  </si>
  <si>
    <t>Итого  по III этапу МО "Городское поселение - г. Осташков"</t>
  </si>
  <si>
    <t>Итого  по II этапу МО "Городское поселение - г. Осташков"</t>
  </si>
  <si>
    <t>Итого по   IV  этапу МО "Ботовское сельское поселение"</t>
  </si>
  <si>
    <t>Итого  по  IV этапу по Осташковскому городскому округу</t>
  </si>
  <si>
    <t xml:space="preserve">Итого  по  IV этапу по МО "Городское поселение - г. Осташков"  </t>
  </si>
  <si>
    <t>по МО  "Ботовское сельское поселение"( IV этап с финансовой поддержкой Фонда)</t>
  </si>
  <si>
    <t xml:space="preserve">Итого по  ПРОГРАММЕ   Осташковского городского округа  </t>
  </si>
  <si>
    <t>I квартал 2018 г.</t>
  </si>
  <si>
    <t>снос
 III квартал 2018 г.</t>
  </si>
  <si>
    <t>от "30" ноября 2023 г № 1179</t>
  </si>
  <si>
    <r>
      <t>от "30" ноября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2023 г № 1179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</si>
</sst>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  <numFmt numFmtId="181" formatCode="#,##0.000"/>
    <numFmt numFmtId="182" formatCode="#,##0.00_р_."/>
    <numFmt numFmtId="183" formatCode="0.0000000"/>
    <numFmt numFmtId="184" formatCode="#,##0.0000"/>
    <numFmt numFmtId="185" formatCode="0.000"/>
    <numFmt numFmtId="186" formatCode="0.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 Cyr"/>
      <family val="0"/>
    </font>
    <font>
      <sz val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9"/>
      <name val="Arial Cyr"/>
      <family val="0"/>
    </font>
    <font>
      <sz val="9"/>
      <color indexed="10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3" fontId="31" fillId="0" borderId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39">
    <xf numFmtId="0" fontId="0" fillId="0" borderId="0" xfId="0" applyFont="1" applyAlignment="1">
      <alignment/>
    </xf>
    <xf numFmtId="0" fontId="3" fillId="33" borderId="10" xfId="56" applyFont="1" applyFill="1" applyBorder="1" applyAlignment="1">
      <alignment horizontal="left" wrapText="1"/>
      <protection/>
    </xf>
    <xf numFmtId="0" fontId="3" fillId="33" borderId="10" xfId="55" applyFont="1" applyFill="1" applyBorder="1" applyAlignment="1">
      <alignment horizontal="left" wrapText="1"/>
      <protection/>
    </xf>
    <xf numFmtId="0" fontId="3" fillId="33" borderId="10" xfId="56" applyFont="1" applyFill="1" applyBorder="1" applyAlignment="1">
      <alignment wrapText="1"/>
      <protection/>
    </xf>
    <xf numFmtId="0" fontId="3" fillId="33" borderId="10" xfId="55" applyFont="1" applyFill="1" applyBorder="1" applyAlignment="1">
      <alignment wrapText="1"/>
      <protection/>
    </xf>
    <xf numFmtId="0" fontId="3" fillId="33" borderId="10" xfId="57" applyFont="1" applyFill="1" applyBorder="1" applyAlignment="1">
      <alignment horizontal="center" vertical="center"/>
      <protection/>
    </xf>
    <xf numFmtId="4" fontId="3" fillId="33" borderId="10" xfId="57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horizontal="justify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justify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justify" readingOrder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textRotation="90" wrapText="1"/>
    </xf>
    <xf numFmtId="0" fontId="6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justify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justify" vertical="center" wrapText="1"/>
    </xf>
    <xf numFmtId="14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justify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4" fontId="11" fillId="33" borderId="16" xfId="0" applyNumberFormat="1" applyFont="1" applyFill="1" applyBorder="1" applyAlignment="1">
      <alignment horizontal="center" vertical="center"/>
    </xf>
    <xf numFmtId="4" fontId="11" fillId="33" borderId="17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4" fontId="10" fillId="33" borderId="18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3" fillId="33" borderId="12" xfId="55" applyFont="1" applyFill="1" applyBorder="1" applyAlignment="1">
      <alignment wrapText="1"/>
      <protection/>
    </xf>
    <xf numFmtId="0" fontId="5" fillId="0" borderId="0" xfId="55" applyFont="1" applyAlignment="1">
      <alignment horizontal="right"/>
      <protection/>
    </xf>
    <xf numFmtId="0" fontId="2" fillId="0" borderId="0" xfId="55" applyFont="1" applyAlignment="1">
      <alignment horizontal="right"/>
      <protection/>
    </xf>
    <xf numFmtId="4" fontId="11" fillId="33" borderId="16" xfId="57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4" fontId="11" fillId="33" borderId="16" xfId="0" applyNumberFormat="1" applyFont="1" applyFill="1" applyBorder="1" applyAlignment="1">
      <alignment horizontal="center" vertical="center" wrapText="1"/>
    </xf>
    <xf numFmtId="4" fontId="10" fillId="33" borderId="17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4" fontId="5" fillId="33" borderId="0" xfId="0" applyNumberFormat="1" applyFont="1" applyFill="1" applyAlignment="1">
      <alignment horizontal="center" vertical="center" wrapText="1"/>
    </xf>
    <xf numFmtId="4" fontId="18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justify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justify" vertical="center" wrapText="1"/>
    </xf>
    <xf numFmtId="1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/>
    </xf>
    <xf numFmtId="3" fontId="11" fillId="33" borderId="24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Alignment="1">
      <alignment horizontal="justify" wrapText="1"/>
    </xf>
    <xf numFmtId="0" fontId="9" fillId="33" borderId="25" xfId="0" applyFont="1" applyFill="1" applyBorder="1" applyAlignment="1">
      <alignment/>
    </xf>
    <xf numFmtId="14" fontId="9" fillId="33" borderId="10" xfId="0" applyNumberFormat="1" applyFont="1" applyFill="1" applyBorder="1" applyAlignment="1">
      <alignment horizontal="center" vertical="center"/>
    </xf>
    <xf numFmtId="0" fontId="3" fillId="33" borderId="10" xfId="58" applyFont="1" applyFill="1" applyBorder="1" applyAlignment="1">
      <alignment horizontal="center" vertical="center"/>
      <protection/>
    </xf>
    <xf numFmtId="14" fontId="9" fillId="33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4" fontId="10" fillId="33" borderId="26" xfId="0" applyNumberFormat="1" applyFont="1" applyFill="1" applyBorder="1" applyAlignment="1">
      <alignment horizontal="center" vertical="center"/>
    </xf>
    <xf numFmtId="4" fontId="10" fillId="33" borderId="27" xfId="0" applyNumberFormat="1" applyFont="1" applyFill="1" applyBorder="1" applyAlignment="1">
      <alignment horizontal="center" vertical="center"/>
    </xf>
    <xf numFmtId="2" fontId="3" fillId="33" borderId="14" xfId="57" applyNumberFormat="1" applyFont="1" applyFill="1" applyBorder="1" applyAlignment="1">
      <alignment horizontal="center" vertical="center"/>
      <protection/>
    </xf>
    <xf numFmtId="2" fontId="3" fillId="33" borderId="10" xfId="57" applyNumberFormat="1" applyFont="1" applyFill="1" applyBorder="1" applyAlignment="1">
      <alignment horizontal="center" vertical="center"/>
      <protection/>
    </xf>
    <xf numFmtId="4" fontId="3" fillId="33" borderId="10" xfId="58" applyNumberFormat="1" applyFont="1" applyFill="1" applyBorder="1" applyAlignment="1">
      <alignment horizontal="center" vertical="center"/>
      <protection/>
    </xf>
    <xf numFmtId="0" fontId="9" fillId="33" borderId="28" xfId="0" applyFont="1" applyFill="1" applyBorder="1" applyAlignment="1">
      <alignment/>
    </xf>
    <xf numFmtId="4" fontId="3" fillId="33" borderId="12" xfId="57" applyNumberFormat="1" applyFont="1" applyFill="1" applyBorder="1" applyAlignment="1">
      <alignment horizontal="center" vertical="center"/>
      <protection/>
    </xf>
    <xf numFmtId="0" fontId="10" fillId="33" borderId="17" xfId="0" applyFont="1" applyFill="1" applyBorder="1" applyAlignment="1">
      <alignment horizontal="center" vertical="center"/>
    </xf>
    <xf numFmtId="3" fontId="10" fillId="33" borderId="27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4" fontId="9" fillId="33" borderId="29" xfId="0" applyNumberFormat="1" applyFont="1" applyFill="1" applyBorder="1" applyAlignment="1">
      <alignment horizontal="center" vertical="center"/>
    </xf>
    <xf numFmtId="4" fontId="10" fillId="33" borderId="3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horizontal="justify" wrapText="1"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11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33" borderId="0" xfId="0" applyNumberFormat="1" applyFont="1" applyFill="1" applyAlignment="1">
      <alignment horizontal="center" vertical="center"/>
    </xf>
    <xf numFmtId="2" fontId="10" fillId="33" borderId="18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2" fontId="11" fillId="33" borderId="16" xfId="57" applyNumberFormat="1" applyFont="1" applyFill="1" applyBorder="1" applyAlignment="1">
      <alignment horizontal="center" vertical="center"/>
      <protection/>
    </xf>
    <xf numFmtId="14" fontId="9" fillId="33" borderId="31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34" borderId="14" xfId="0" applyNumberFormat="1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/>
    </xf>
    <xf numFmtId="0" fontId="3" fillId="34" borderId="14" xfId="55" applyFont="1" applyFill="1" applyBorder="1" applyAlignment="1">
      <alignment wrapText="1"/>
      <protection/>
    </xf>
    <xf numFmtId="0" fontId="3" fillId="34" borderId="14" xfId="0" applyFont="1" applyFill="1" applyBorder="1" applyAlignment="1">
      <alignment horizontal="justify" vertical="center" wrapText="1"/>
    </xf>
    <xf numFmtId="14" fontId="9" fillId="34" borderId="14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3" fillId="34" borderId="14" xfId="57" applyFont="1" applyFill="1" applyBorder="1" applyAlignment="1">
      <alignment horizontal="center" vertical="center"/>
      <protection/>
    </xf>
    <xf numFmtId="2" fontId="3" fillId="34" borderId="14" xfId="57" applyNumberFormat="1" applyFont="1" applyFill="1" applyBorder="1" applyAlignment="1">
      <alignment horizontal="center" vertical="center"/>
      <protection/>
    </xf>
    <xf numFmtId="4" fontId="9" fillId="34" borderId="14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9" fillId="34" borderId="0" xfId="0" applyNumberFormat="1" applyFont="1" applyFill="1" applyAlignment="1">
      <alignment horizontal="justify" wrapText="1"/>
    </xf>
    <xf numFmtId="0" fontId="0" fillId="34" borderId="0" xfId="0" applyFill="1" applyAlignment="1">
      <alignment/>
    </xf>
    <xf numFmtId="0" fontId="9" fillId="34" borderId="28" xfId="0" applyFont="1" applyFill="1" applyBorder="1" applyAlignment="1">
      <alignment/>
    </xf>
    <xf numFmtId="0" fontId="3" fillId="34" borderId="14" xfId="55" applyFont="1" applyFill="1" applyBorder="1" applyAlignment="1">
      <alignment horizontal="left" wrapText="1"/>
      <protection/>
    </xf>
    <xf numFmtId="4" fontId="3" fillId="34" borderId="14" xfId="57" applyNumberFormat="1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left" wrapText="1"/>
      <protection/>
    </xf>
    <xf numFmtId="0" fontId="3" fillId="34" borderId="10" xfId="0" applyFont="1" applyFill="1" applyBorder="1" applyAlignment="1">
      <alignment horizontal="justify" vertical="center" wrapText="1"/>
    </xf>
    <xf numFmtId="14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" fontId="3" fillId="34" borderId="10" xfId="57" applyNumberFormat="1" applyFont="1" applyFill="1" applyBorder="1" applyAlignment="1">
      <alignment horizontal="center" vertical="center"/>
      <protection/>
    </xf>
    <xf numFmtId="2" fontId="3" fillId="34" borderId="10" xfId="57" applyNumberFormat="1" applyFont="1" applyFill="1" applyBorder="1" applyAlignment="1">
      <alignment horizontal="center" vertical="center"/>
      <protection/>
    </xf>
    <xf numFmtId="4" fontId="9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55" applyFont="1" applyAlignment="1">
      <alignment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21" fillId="0" borderId="0" xfId="0" applyFont="1" applyAlignment="1">
      <alignment/>
    </xf>
    <xf numFmtId="0" fontId="0" fillId="33" borderId="0" xfId="0" applyFill="1" applyAlignment="1">
      <alignment horizontal="center"/>
    </xf>
    <xf numFmtId="0" fontId="20" fillId="33" borderId="0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4" fontId="3" fillId="33" borderId="0" xfId="0" applyNumberFormat="1" applyFont="1" applyFill="1" applyBorder="1" applyAlignment="1">
      <alignment horizontal="center" vertical="center"/>
    </xf>
    <xf numFmtId="4" fontId="22" fillId="33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vertical="top"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80" fontId="24" fillId="0" borderId="0" xfId="0" applyNumberFormat="1" applyFont="1" applyBorder="1" applyAlignment="1">
      <alignment horizontal="center"/>
    </xf>
    <xf numFmtId="174" fontId="23" fillId="0" borderId="0" xfId="0" applyNumberFormat="1" applyFont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wrapText="1"/>
    </xf>
    <xf numFmtId="4" fontId="26" fillId="33" borderId="10" xfId="0" applyNumberFormat="1" applyFont="1" applyFill="1" applyBorder="1" applyAlignment="1">
      <alignment horizont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/>
    </xf>
    <xf numFmtId="4" fontId="25" fillId="33" borderId="10" xfId="0" applyNumberFormat="1" applyFont="1" applyFill="1" applyBorder="1" applyAlignment="1">
      <alignment horizontal="center" wrapText="1"/>
    </xf>
    <xf numFmtId="4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4" fontId="26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left" vertical="center" wrapText="1"/>
    </xf>
    <xf numFmtId="4" fontId="25" fillId="33" borderId="33" xfId="0" applyNumberFormat="1" applyFont="1" applyFill="1" applyBorder="1" applyAlignment="1">
      <alignment horizontal="center" vertical="center"/>
    </xf>
    <xf numFmtId="2" fontId="25" fillId="0" borderId="33" xfId="0" applyNumberFormat="1" applyFont="1" applyBorder="1" applyAlignment="1">
      <alignment horizontal="center" vertical="center" wrapText="1"/>
    </xf>
    <xf numFmtId="2" fontId="25" fillId="0" borderId="33" xfId="0" applyNumberFormat="1" applyFont="1" applyBorder="1" applyAlignment="1">
      <alignment horizontal="center" vertical="center"/>
    </xf>
    <xf numFmtId="4" fontId="25" fillId="33" borderId="33" xfId="0" applyNumberFormat="1" applyFont="1" applyFill="1" applyBorder="1" applyAlignment="1">
      <alignment horizontal="center" wrapText="1"/>
    </xf>
    <xf numFmtId="4" fontId="25" fillId="0" borderId="33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 vertical="center"/>
    </xf>
    <xf numFmtId="4" fontId="27" fillId="33" borderId="17" xfId="0" applyNumberFormat="1" applyFont="1" applyFill="1" applyBorder="1" applyAlignment="1">
      <alignment horizontal="center" vertical="center"/>
    </xf>
    <xf numFmtId="4" fontId="27" fillId="33" borderId="16" xfId="0" applyNumberFormat="1" applyFont="1" applyFill="1" applyBorder="1" applyAlignment="1">
      <alignment horizontal="center" vertical="center"/>
    </xf>
    <xf numFmtId="2" fontId="27" fillId="33" borderId="16" xfId="0" applyNumberFormat="1" applyFont="1" applyFill="1" applyBorder="1" applyAlignment="1">
      <alignment horizontal="center" vertical="center" wrapText="1"/>
    </xf>
    <xf numFmtId="2" fontId="27" fillId="33" borderId="16" xfId="0" applyNumberFormat="1" applyFont="1" applyFill="1" applyBorder="1" applyAlignment="1">
      <alignment horizontal="center" vertical="center"/>
    </xf>
    <xf numFmtId="4" fontId="27" fillId="33" borderId="16" xfId="0" applyNumberFormat="1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0" xfId="56" applyFont="1" applyFill="1" applyBorder="1" applyAlignment="1">
      <alignment wrapText="1"/>
      <protection/>
    </xf>
    <xf numFmtId="0" fontId="25" fillId="33" borderId="10" xfId="57" applyFont="1" applyFill="1" applyBorder="1" applyAlignment="1">
      <alignment horizontal="center" vertical="center"/>
      <protection/>
    </xf>
    <xf numFmtId="175" fontId="25" fillId="33" borderId="29" xfId="0" applyNumberFormat="1" applyFont="1" applyFill="1" applyBorder="1" applyAlignment="1">
      <alignment horizontal="center" vertical="center" wrapText="1"/>
    </xf>
    <xf numFmtId="175" fontId="25" fillId="33" borderId="29" xfId="0" applyNumberFormat="1" applyFont="1" applyFill="1" applyBorder="1" applyAlignment="1">
      <alignment horizontal="center" vertical="center"/>
    </xf>
    <xf numFmtId="0" fontId="25" fillId="33" borderId="14" xfId="57" applyFont="1" applyFill="1" applyBorder="1" applyAlignment="1">
      <alignment horizontal="center" vertical="center"/>
      <protection/>
    </xf>
    <xf numFmtId="4" fontId="25" fillId="33" borderId="14" xfId="0" applyNumberFormat="1" applyFont="1" applyFill="1" applyBorder="1" applyAlignment="1">
      <alignment horizontal="center"/>
    </xf>
    <xf numFmtId="0" fontId="25" fillId="33" borderId="29" xfId="0" applyFont="1" applyFill="1" applyBorder="1" applyAlignment="1">
      <alignment horizontal="center" vertical="center" wrapText="1"/>
    </xf>
    <xf numFmtId="2" fontId="25" fillId="33" borderId="29" xfId="0" applyNumberFormat="1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0" fontId="25" fillId="33" borderId="10" xfId="55" applyFont="1" applyFill="1" applyBorder="1" applyAlignment="1">
      <alignment wrapText="1"/>
      <protection/>
    </xf>
    <xf numFmtId="175" fontId="25" fillId="33" borderId="10" xfId="0" applyNumberFormat="1" applyFont="1" applyFill="1" applyBorder="1" applyAlignment="1">
      <alignment horizontal="center" vertical="center" wrapText="1"/>
    </xf>
    <xf numFmtId="175" fontId="25" fillId="33" borderId="10" xfId="0" applyNumberFormat="1" applyFont="1" applyFill="1" applyBorder="1" applyAlignment="1">
      <alignment horizontal="center" vertical="center"/>
    </xf>
    <xf numFmtId="4" fontId="25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4" fontId="26" fillId="33" borderId="12" xfId="0" applyNumberFormat="1" applyFont="1" applyFill="1" applyBorder="1" applyAlignment="1">
      <alignment horizontal="center" vertical="center"/>
    </xf>
    <xf numFmtId="4" fontId="27" fillId="33" borderId="16" xfId="57" applyNumberFormat="1" applyFont="1" applyFill="1" applyBorder="1" applyAlignment="1">
      <alignment horizontal="center" vertical="center"/>
      <protection/>
    </xf>
    <xf numFmtId="2" fontId="27" fillId="33" borderId="16" xfId="57" applyNumberFormat="1" applyFont="1" applyFill="1" applyBorder="1" applyAlignment="1">
      <alignment horizontal="center" vertical="center"/>
      <protection/>
    </xf>
    <xf numFmtId="0" fontId="27" fillId="33" borderId="16" xfId="57" applyFont="1" applyFill="1" applyBorder="1" applyAlignment="1">
      <alignment horizontal="center" vertical="center"/>
      <protection/>
    </xf>
    <xf numFmtId="0" fontId="25" fillId="33" borderId="14" xfId="55" applyFont="1" applyFill="1" applyBorder="1" applyAlignment="1">
      <alignment wrapText="1"/>
      <protection/>
    </xf>
    <xf numFmtId="4" fontId="26" fillId="33" borderId="14" xfId="0" applyNumberFormat="1" applyFont="1" applyFill="1" applyBorder="1" applyAlignment="1">
      <alignment horizontal="center" vertical="center"/>
    </xf>
    <xf numFmtId="2" fontId="25" fillId="33" borderId="14" xfId="0" applyNumberFormat="1" applyFont="1" applyFill="1" applyBorder="1" applyAlignment="1">
      <alignment horizontal="center" vertical="center" wrapText="1"/>
    </xf>
    <xf numFmtId="2" fontId="25" fillId="33" borderId="14" xfId="0" applyNumberFormat="1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0" xfId="55" applyFont="1" applyFill="1" applyBorder="1" applyAlignment="1">
      <alignment horizontal="left" wrapText="1"/>
      <protection/>
    </xf>
    <xf numFmtId="4" fontId="25" fillId="33" borderId="10" xfId="57" applyNumberFormat="1" applyFont="1" applyFill="1" applyBorder="1" applyAlignment="1">
      <alignment horizontal="center" vertical="center"/>
      <protection/>
    </xf>
    <xf numFmtId="4" fontId="25" fillId="33" borderId="12" xfId="58" applyNumberFormat="1" applyFont="1" applyFill="1" applyBorder="1" applyAlignment="1">
      <alignment horizontal="center" vertical="center"/>
      <protection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" fontId="28" fillId="33" borderId="17" xfId="0" applyNumberFormat="1" applyFont="1" applyFill="1" applyBorder="1" applyAlignment="1">
      <alignment horizontal="center" vertical="center"/>
    </xf>
    <xf numFmtId="4" fontId="9" fillId="33" borderId="3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25" fillId="34" borderId="10" xfId="57" applyFont="1" applyFill="1" applyBorder="1" applyAlignment="1">
      <alignment horizontal="center" vertical="center"/>
      <protection/>
    </xf>
    <xf numFmtId="0" fontId="25" fillId="34" borderId="14" xfId="57" applyFont="1" applyFill="1" applyBorder="1" applyAlignment="1">
      <alignment horizontal="center" vertical="center"/>
      <protection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55" applyFont="1" applyFill="1" applyBorder="1" applyAlignment="1">
      <alignment wrapText="1"/>
      <protection/>
    </xf>
    <xf numFmtId="4" fontId="26" fillId="34" borderId="12" xfId="0" applyNumberFormat="1" applyFont="1" applyFill="1" applyBorder="1" applyAlignment="1">
      <alignment horizontal="center" vertical="center"/>
    </xf>
    <xf numFmtId="175" fontId="25" fillId="34" borderId="12" xfId="0" applyNumberFormat="1" applyFont="1" applyFill="1" applyBorder="1" applyAlignment="1">
      <alignment horizontal="center" vertical="center" wrapText="1"/>
    </xf>
    <xf numFmtId="175" fontId="25" fillId="34" borderId="12" xfId="0" applyNumberFormat="1" applyFont="1" applyFill="1" applyBorder="1" applyAlignment="1">
      <alignment horizontal="center" vertical="center"/>
    </xf>
    <xf numFmtId="4" fontId="25" fillId="34" borderId="12" xfId="0" applyNumberFormat="1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 vertical="center" wrapText="1"/>
    </xf>
    <xf numFmtId="2" fontId="25" fillId="34" borderId="12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right"/>
    </xf>
    <xf numFmtId="0" fontId="15" fillId="34" borderId="0" xfId="0" applyFont="1" applyFill="1" applyAlignment="1">
      <alignment horizontal="justify"/>
    </xf>
    <xf numFmtId="0" fontId="7" fillId="34" borderId="0" xfId="0" applyFont="1" applyFill="1" applyAlignment="1">
      <alignment horizontal="justify"/>
    </xf>
    <xf numFmtId="0" fontId="16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textRotation="90" wrapText="1"/>
    </xf>
    <xf numFmtId="0" fontId="6" fillId="34" borderId="10" xfId="0" applyFont="1" applyFill="1" applyBorder="1" applyAlignment="1">
      <alignment horizontal="center" textRotation="90" wrapText="1"/>
    </xf>
    <xf numFmtId="0" fontId="1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4" fontId="9" fillId="34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4" fontId="10" fillId="34" borderId="17" xfId="0" applyNumberFormat="1" applyFont="1" applyFill="1" applyBorder="1" applyAlignment="1">
      <alignment horizontal="center" vertical="center"/>
    </xf>
    <xf numFmtId="4" fontId="11" fillId="34" borderId="17" xfId="0" applyNumberFormat="1" applyFont="1" applyFill="1" applyBorder="1" applyAlignment="1">
      <alignment horizontal="center" vertical="center"/>
    </xf>
    <xf numFmtId="4" fontId="10" fillId="34" borderId="18" xfId="0" applyNumberFormat="1" applyFont="1" applyFill="1" applyBorder="1" applyAlignment="1">
      <alignment horizontal="center" vertical="center"/>
    </xf>
    <xf numFmtId="2" fontId="11" fillId="34" borderId="16" xfId="57" applyNumberFormat="1" applyFont="1" applyFill="1" applyBorder="1" applyAlignment="1">
      <alignment horizontal="center" vertical="center"/>
      <protection/>
    </xf>
    <xf numFmtId="4" fontId="11" fillId="34" borderId="29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28" fillId="33" borderId="16" xfId="0" applyNumberFormat="1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 textRotation="90"/>
    </xf>
    <xf numFmtId="0" fontId="27" fillId="33" borderId="12" xfId="0" applyFont="1" applyFill="1" applyBorder="1" applyAlignment="1">
      <alignment horizontal="center" vertical="center" textRotation="90" wrapText="1"/>
    </xf>
    <xf numFmtId="0" fontId="27" fillId="33" borderId="29" xfId="0" applyFont="1" applyFill="1" applyBorder="1" applyAlignment="1">
      <alignment horizontal="center" vertical="center" textRotation="90"/>
    </xf>
    <xf numFmtId="0" fontId="27" fillId="33" borderId="34" xfId="0" applyFont="1" applyFill="1" applyBorder="1" applyAlignment="1">
      <alignment horizontal="center" wrapText="1"/>
    </xf>
    <xf numFmtId="0" fontId="27" fillId="33" borderId="35" xfId="0" applyFont="1" applyFill="1" applyBorder="1" applyAlignment="1">
      <alignment horizontal="justify" wrapText="1"/>
    </xf>
    <xf numFmtId="0" fontId="27" fillId="33" borderId="35" xfId="0" applyFont="1" applyFill="1" applyBorder="1" applyAlignment="1">
      <alignment horizontal="center" wrapText="1"/>
    </xf>
    <xf numFmtId="0" fontId="27" fillId="33" borderId="15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horizontal="center" wrapText="1"/>
    </xf>
    <xf numFmtId="0" fontId="68" fillId="0" borderId="0" xfId="0" applyFont="1" applyAlignment="1">
      <alignment/>
    </xf>
    <xf numFmtId="0" fontId="5" fillId="0" borderId="0" xfId="0" applyFont="1" applyAlignment="1">
      <alignment/>
    </xf>
    <xf numFmtId="0" fontId="26" fillId="33" borderId="0" xfId="0" applyFont="1" applyFill="1" applyAlignment="1">
      <alignment horizontal="justify" wrapText="1"/>
    </xf>
    <xf numFmtId="0" fontId="68" fillId="33" borderId="0" xfId="0" applyFont="1" applyFill="1" applyAlignment="1">
      <alignment/>
    </xf>
    <xf numFmtId="4" fontId="26" fillId="33" borderId="0" xfId="0" applyNumberFormat="1" applyFont="1" applyFill="1" applyAlignment="1">
      <alignment horizontal="justify" wrapText="1"/>
    </xf>
    <xf numFmtId="4" fontId="68" fillId="33" borderId="0" xfId="0" applyNumberFormat="1" applyFont="1" applyFill="1" applyAlignment="1">
      <alignment/>
    </xf>
    <xf numFmtId="0" fontId="28" fillId="33" borderId="28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3" fillId="35" borderId="10" xfId="55" applyFont="1" applyFill="1" applyBorder="1" applyAlignment="1">
      <alignment wrapText="1"/>
      <protection/>
    </xf>
    <xf numFmtId="0" fontId="3" fillId="35" borderId="10" xfId="0" applyFont="1" applyFill="1" applyBorder="1" applyAlignment="1">
      <alignment horizontal="justify" vertical="center" wrapText="1"/>
    </xf>
    <xf numFmtId="14" fontId="9" fillId="35" borderId="10" xfId="0" applyNumberFormat="1" applyFont="1" applyFill="1" applyBorder="1" applyAlignment="1">
      <alignment horizontal="center" vertical="center"/>
    </xf>
    <xf numFmtId="14" fontId="3" fillId="35" borderId="14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3" fillId="35" borderId="10" xfId="57" applyFont="1" applyFill="1" applyBorder="1" applyAlignment="1">
      <alignment horizontal="center" vertical="center"/>
      <protection/>
    </xf>
    <xf numFmtId="4" fontId="9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 wrapText="1"/>
    </xf>
    <xf numFmtId="4" fontId="9" fillId="35" borderId="0" xfId="0" applyNumberFormat="1" applyFont="1" applyFill="1" applyAlignment="1">
      <alignment horizontal="justify" wrapText="1"/>
    </xf>
    <xf numFmtId="0" fontId="0" fillId="35" borderId="0" xfId="0" applyFill="1" applyAlignment="1">
      <alignment/>
    </xf>
    <xf numFmtId="175" fontId="3" fillId="35" borderId="10" xfId="57" applyNumberFormat="1" applyFont="1" applyFill="1" applyBorder="1" applyAlignment="1">
      <alignment horizontal="center" vertical="center"/>
      <protection/>
    </xf>
    <xf numFmtId="0" fontId="3" fillId="35" borderId="10" xfId="56" applyFont="1" applyFill="1" applyBorder="1" applyAlignment="1">
      <alignment horizontal="left" wrapText="1"/>
      <protection/>
    </xf>
    <xf numFmtId="4" fontId="3" fillId="35" borderId="10" xfId="58" applyNumberFormat="1" applyFont="1" applyFill="1" applyBorder="1" applyAlignment="1">
      <alignment horizontal="center" vertical="center"/>
      <protection/>
    </xf>
    <xf numFmtId="0" fontId="9" fillId="35" borderId="10" xfId="0" applyFont="1" applyFill="1" applyBorder="1" applyAlignment="1">
      <alignment/>
    </xf>
    <xf numFmtId="4" fontId="3" fillId="35" borderId="10" xfId="57" applyNumberFormat="1" applyFont="1" applyFill="1" applyBorder="1" applyAlignment="1">
      <alignment horizontal="center" vertical="center"/>
      <protection/>
    </xf>
    <xf numFmtId="14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2" fontId="10" fillId="33" borderId="17" xfId="0" applyNumberFormat="1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2" fontId="25" fillId="35" borderId="10" xfId="0" applyNumberFormat="1" applyFont="1" applyFill="1" applyBorder="1" applyAlignment="1">
      <alignment horizontal="center" vertical="center"/>
    </xf>
    <xf numFmtId="4" fontId="25" fillId="35" borderId="14" xfId="0" applyNumberFormat="1" applyFont="1" applyFill="1" applyBorder="1" applyAlignment="1">
      <alignment horizontal="center"/>
    </xf>
    <xf numFmtId="0" fontId="25" fillId="35" borderId="10" xfId="56" applyFont="1" applyFill="1" applyBorder="1" applyAlignment="1">
      <alignment horizontal="left" wrapText="1"/>
      <protection/>
    </xf>
    <xf numFmtId="4" fontId="25" fillId="35" borderId="10" xfId="58" applyNumberFormat="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center"/>
    </xf>
    <xf numFmtId="4" fontId="3" fillId="34" borderId="12" xfId="57" applyNumberFormat="1" applyFont="1" applyFill="1" applyBorder="1" applyAlignment="1">
      <alignment horizontal="center" vertical="center"/>
      <protection/>
    </xf>
    <xf numFmtId="4" fontId="3" fillId="34" borderId="12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175" fontId="3" fillId="34" borderId="12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Alignment="1">
      <alignment horizontal="center" wrapText="1"/>
    </xf>
    <xf numFmtId="3" fontId="5" fillId="36" borderId="10" xfId="0" applyNumberFormat="1" applyFont="1" applyFill="1" applyBorder="1" applyAlignment="1">
      <alignment vertical="center" wrapText="1"/>
    </xf>
    <xf numFmtId="4" fontId="5" fillId="36" borderId="10" xfId="0" applyNumberFormat="1" applyFont="1" applyFill="1" applyBorder="1" applyAlignment="1">
      <alignment vertical="center" wrapText="1"/>
    </xf>
    <xf numFmtId="0" fontId="26" fillId="36" borderId="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3" fontId="5" fillId="37" borderId="10" xfId="0" applyNumberFormat="1" applyFont="1" applyFill="1" applyBorder="1" applyAlignment="1">
      <alignment vertical="center" wrapText="1"/>
    </xf>
    <xf numFmtId="4" fontId="5" fillId="37" borderId="10" xfId="0" applyNumberFormat="1" applyFont="1" applyFill="1" applyBorder="1" applyAlignment="1">
      <alignment vertical="center" wrapText="1"/>
    </xf>
    <xf numFmtId="0" fontId="26" fillId="37" borderId="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26" fillId="36" borderId="0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vertical="center"/>
    </xf>
    <xf numFmtId="0" fontId="26" fillId="37" borderId="0" xfId="0" applyFont="1" applyFill="1" applyBorder="1" applyAlignment="1">
      <alignment horizontal="center" vertical="center" wrapText="1"/>
    </xf>
    <xf numFmtId="4" fontId="5" fillId="38" borderId="10" xfId="0" applyNumberFormat="1" applyFont="1" applyFill="1" applyBorder="1" applyAlignment="1">
      <alignment vertical="center" wrapText="1"/>
    </xf>
    <xf numFmtId="0" fontId="9" fillId="39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vertical="center"/>
    </xf>
    <xf numFmtId="4" fontId="9" fillId="34" borderId="10" xfId="0" applyNumberFormat="1" applyFont="1" applyFill="1" applyBorder="1" applyAlignment="1">
      <alignment vertical="center"/>
    </xf>
    <xf numFmtId="4" fontId="9" fillId="34" borderId="10" xfId="0" applyNumberFormat="1" applyFont="1" applyFill="1" applyBorder="1" applyAlignment="1">
      <alignment vertical="center" wrapText="1"/>
    </xf>
    <xf numFmtId="0" fontId="9" fillId="34" borderId="0" xfId="0" applyFont="1" applyFill="1" applyAlignment="1">
      <alignment horizontal="center" vertical="center"/>
    </xf>
    <xf numFmtId="4" fontId="69" fillId="35" borderId="0" xfId="0" applyNumberFormat="1" applyFont="1" applyFill="1" applyAlignment="1">
      <alignment horizontal="center"/>
    </xf>
    <xf numFmtId="4" fontId="69" fillId="33" borderId="0" xfId="0" applyNumberFormat="1" applyFont="1" applyFill="1" applyAlignment="1">
      <alignment horizontal="center"/>
    </xf>
    <xf numFmtId="0" fontId="69" fillId="35" borderId="0" xfId="0" applyFont="1" applyFill="1" applyAlignment="1">
      <alignment/>
    </xf>
    <xf numFmtId="0" fontId="69" fillId="33" borderId="0" xfId="0" applyFont="1" applyFill="1" applyAlignment="1">
      <alignment/>
    </xf>
    <xf numFmtId="0" fontId="69" fillId="0" borderId="0" xfId="0" applyFont="1" applyAlignment="1">
      <alignment/>
    </xf>
    <xf numFmtId="183" fontId="69" fillId="33" borderId="0" xfId="0" applyNumberFormat="1" applyFont="1" applyFill="1" applyAlignment="1">
      <alignment/>
    </xf>
    <xf numFmtId="183" fontId="69" fillId="35" borderId="0" xfId="0" applyNumberFormat="1" applyFont="1" applyFill="1" applyAlignment="1">
      <alignment/>
    </xf>
    <xf numFmtId="4" fontId="69" fillId="35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4" fontId="69" fillId="33" borderId="0" xfId="0" applyNumberFormat="1" applyFont="1" applyFill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4" fontId="9" fillId="34" borderId="12" xfId="0" applyNumberFormat="1" applyFont="1" applyFill="1" applyBorder="1" applyAlignment="1">
      <alignment horizontal="center" vertical="center"/>
    </xf>
    <xf numFmtId="0" fontId="9" fillId="34" borderId="12" xfId="0" applyNumberFormat="1" applyFont="1" applyFill="1" applyBorder="1" applyAlignment="1">
      <alignment vertical="center"/>
    </xf>
    <xf numFmtId="4" fontId="9" fillId="34" borderId="12" xfId="0" applyNumberFormat="1" applyFont="1" applyFill="1" applyBorder="1" applyAlignment="1">
      <alignment vertical="center"/>
    </xf>
    <xf numFmtId="4" fontId="9" fillId="34" borderId="12" xfId="0" applyNumberFormat="1" applyFont="1" applyFill="1" applyBorder="1" applyAlignment="1">
      <alignment vertical="center" wrapText="1"/>
    </xf>
    <xf numFmtId="4" fontId="11" fillId="33" borderId="18" xfId="57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4" xfId="0" applyNumberFormat="1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/>
    </xf>
    <xf numFmtId="2" fontId="70" fillId="0" borderId="0" xfId="0" applyNumberFormat="1" applyFont="1" applyAlignment="1">
      <alignment horizontal="left" vertical="center"/>
    </xf>
    <xf numFmtId="2" fontId="71" fillId="0" borderId="0" xfId="0" applyNumberFormat="1" applyFont="1" applyAlignment="1">
      <alignment horizontal="left" vertical="center"/>
    </xf>
    <xf numFmtId="2" fontId="70" fillId="0" borderId="0" xfId="0" applyNumberFormat="1" applyFont="1" applyAlignment="1">
      <alignment horizontal="left"/>
    </xf>
    <xf numFmtId="0" fontId="9" fillId="7" borderId="15" xfId="0" applyFont="1" applyFill="1" applyBorder="1" applyAlignment="1">
      <alignment horizontal="center" wrapText="1"/>
    </xf>
    <xf numFmtId="0" fontId="3" fillId="7" borderId="14" xfId="0" applyFont="1" applyFill="1" applyBorder="1" applyAlignment="1">
      <alignment horizontal="left" vertical="center" wrapText="1"/>
    </xf>
    <xf numFmtId="0" fontId="9" fillId="7" borderId="14" xfId="0" applyFont="1" applyFill="1" applyBorder="1" applyAlignment="1">
      <alignment horizontal="justify" vertical="center" wrapText="1"/>
    </xf>
    <xf numFmtId="14" fontId="3" fillId="7" borderId="14" xfId="0" applyNumberFormat="1" applyFont="1" applyFill="1" applyBorder="1" applyAlignment="1">
      <alignment horizontal="center" vertical="center"/>
    </xf>
    <xf numFmtId="14" fontId="3" fillId="7" borderId="14" xfId="0" applyNumberFormat="1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/>
    </xf>
    <xf numFmtId="4" fontId="9" fillId="7" borderId="14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/>
    </xf>
    <xf numFmtId="4" fontId="9" fillId="7" borderId="10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 wrapText="1"/>
    </xf>
    <xf numFmtId="4" fontId="5" fillId="7" borderId="0" xfId="0" applyNumberFormat="1" applyFont="1" applyFill="1" applyAlignment="1">
      <alignment horizontal="center" vertical="center" wrapText="1"/>
    </xf>
    <xf numFmtId="4" fontId="18" fillId="7" borderId="0" xfId="0" applyNumberFormat="1" applyFont="1" applyFill="1" applyAlignment="1">
      <alignment horizontal="center" vertical="center"/>
    </xf>
    <xf numFmtId="0" fontId="0" fillId="7" borderId="0" xfId="0" applyFill="1" applyAlignment="1">
      <alignment/>
    </xf>
    <xf numFmtId="0" fontId="5" fillId="7" borderId="0" xfId="0" applyFont="1" applyFill="1" applyAlignment="1">
      <alignment horizontal="right"/>
    </xf>
    <xf numFmtId="0" fontId="6" fillId="7" borderId="0" xfId="0" applyFont="1" applyFill="1" applyAlignment="1">
      <alignment horizontal="right"/>
    </xf>
    <xf numFmtId="0" fontId="6" fillId="7" borderId="0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textRotation="90" wrapText="1"/>
    </xf>
    <xf numFmtId="0" fontId="6" fillId="7" borderId="10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wrapText="1"/>
    </xf>
    <xf numFmtId="4" fontId="11" fillId="7" borderId="38" xfId="0" applyNumberFormat="1" applyFont="1" applyFill="1" applyBorder="1" applyAlignment="1">
      <alignment horizontal="center" vertical="center"/>
    </xf>
    <xf numFmtId="4" fontId="10" fillId="7" borderId="18" xfId="0" applyNumberFormat="1" applyFont="1" applyFill="1" applyBorder="1" applyAlignment="1">
      <alignment horizontal="center" vertical="center"/>
    </xf>
    <xf numFmtId="4" fontId="11" fillId="7" borderId="16" xfId="57" applyNumberFormat="1" applyFont="1" applyFill="1" applyBorder="1" applyAlignment="1">
      <alignment horizontal="center" vertical="center"/>
      <protection/>
    </xf>
    <xf numFmtId="4" fontId="11" fillId="7" borderId="29" xfId="0" applyNumberFormat="1" applyFont="1" applyFill="1" applyBorder="1" applyAlignment="1">
      <alignment horizontal="center" vertical="center"/>
    </xf>
    <xf numFmtId="4" fontId="3" fillId="7" borderId="14" xfId="0" applyNumberFormat="1" applyFont="1" applyFill="1" applyBorder="1" applyAlignment="1">
      <alignment horizontal="center" vertical="center" wrapText="1"/>
    </xf>
    <xf numFmtId="4" fontId="3" fillId="7" borderId="12" xfId="0" applyNumberFormat="1" applyFont="1" applyFill="1" applyBorder="1" applyAlignment="1">
      <alignment horizontal="center" vertical="center" wrapText="1"/>
    </xf>
    <xf numFmtId="4" fontId="3" fillId="7" borderId="29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4" fontId="9" fillId="7" borderId="10" xfId="0" applyNumberFormat="1" applyFont="1" applyFill="1" applyBorder="1" applyAlignment="1">
      <alignment vertical="center" wrapText="1"/>
    </xf>
    <xf numFmtId="4" fontId="9" fillId="7" borderId="12" xfId="0" applyNumberFormat="1" applyFont="1" applyFill="1" applyBorder="1" applyAlignment="1">
      <alignment vertical="center" wrapText="1"/>
    </xf>
    <xf numFmtId="4" fontId="11" fillId="7" borderId="18" xfId="57" applyNumberFormat="1" applyFont="1" applyFill="1" applyBorder="1" applyAlignment="1">
      <alignment horizontal="center" vertical="center"/>
      <protection/>
    </xf>
    <xf numFmtId="4" fontId="10" fillId="7" borderId="17" xfId="0" applyNumberFormat="1" applyFont="1" applyFill="1" applyBorder="1" applyAlignment="1">
      <alignment horizontal="center" vertical="center"/>
    </xf>
    <xf numFmtId="4" fontId="10" fillId="7" borderId="27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/>
    </xf>
    <xf numFmtId="4" fontId="0" fillId="7" borderId="0" xfId="0" applyNumberFormat="1" applyFill="1" applyAlignment="1">
      <alignment/>
    </xf>
    <xf numFmtId="0" fontId="26" fillId="40" borderId="0" xfId="0" applyFont="1" applyFill="1" applyBorder="1" applyAlignment="1">
      <alignment horizontal="center" vertical="center" wrapText="1"/>
    </xf>
    <xf numFmtId="0" fontId="26" fillId="40" borderId="0" xfId="0" applyFont="1" applyFill="1" applyBorder="1" applyAlignment="1">
      <alignment horizontal="center" vertical="center"/>
    </xf>
    <xf numFmtId="4" fontId="69" fillId="7" borderId="10" xfId="0" applyNumberFormat="1" applyFont="1" applyFill="1" applyBorder="1" applyAlignment="1">
      <alignment horizontal="center" vertical="center"/>
    </xf>
    <xf numFmtId="0" fontId="69" fillId="7" borderId="15" xfId="0" applyFont="1" applyFill="1" applyBorder="1" applyAlignment="1">
      <alignment horizontal="center" wrapText="1"/>
    </xf>
    <xf numFmtId="0" fontId="69" fillId="7" borderId="14" xfId="0" applyFont="1" applyFill="1" applyBorder="1" applyAlignment="1">
      <alignment horizontal="left" vertical="center" wrapText="1"/>
    </xf>
    <xf numFmtId="0" fontId="69" fillId="7" borderId="14" xfId="0" applyFont="1" applyFill="1" applyBorder="1" applyAlignment="1">
      <alignment horizontal="justify" vertical="center" wrapText="1"/>
    </xf>
    <xf numFmtId="14" fontId="69" fillId="7" borderId="14" xfId="0" applyNumberFormat="1" applyFont="1" applyFill="1" applyBorder="1" applyAlignment="1">
      <alignment horizontal="center" vertical="center"/>
    </xf>
    <xf numFmtId="14" fontId="69" fillId="7" borderId="14" xfId="0" applyNumberFormat="1" applyFont="1" applyFill="1" applyBorder="1" applyAlignment="1">
      <alignment horizontal="center" vertical="center" wrapText="1"/>
    </xf>
    <xf numFmtId="0" fontId="69" fillId="7" borderId="10" xfId="0" applyFont="1" applyFill="1" applyBorder="1" applyAlignment="1">
      <alignment horizontal="center" vertical="center" wrapText="1"/>
    </xf>
    <xf numFmtId="0" fontId="69" fillId="7" borderId="14" xfId="0" applyFont="1" applyFill="1" applyBorder="1" applyAlignment="1">
      <alignment horizontal="center" vertical="center"/>
    </xf>
    <xf numFmtId="4" fontId="69" fillId="7" borderId="14" xfId="0" applyNumberFormat="1" applyFont="1" applyFill="1" applyBorder="1" applyAlignment="1">
      <alignment horizontal="center" vertical="center"/>
    </xf>
    <xf numFmtId="0" fontId="69" fillId="7" borderId="14" xfId="0" applyFont="1" applyFill="1" applyBorder="1" applyAlignment="1">
      <alignment horizontal="center" vertical="center" wrapText="1"/>
    </xf>
    <xf numFmtId="4" fontId="69" fillId="7" borderId="10" xfId="0" applyNumberFormat="1" applyFont="1" applyFill="1" applyBorder="1" applyAlignment="1">
      <alignment horizontal="center" vertical="center" wrapText="1"/>
    </xf>
    <xf numFmtId="4" fontId="71" fillId="7" borderId="0" xfId="0" applyNumberFormat="1" applyFont="1" applyFill="1" applyAlignment="1">
      <alignment horizontal="center" vertical="center" wrapText="1"/>
    </xf>
    <xf numFmtId="4" fontId="72" fillId="7" borderId="0" xfId="0" applyNumberFormat="1" applyFont="1" applyFill="1" applyAlignment="1">
      <alignment horizontal="center" vertical="center"/>
    </xf>
    <xf numFmtId="0" fontId="0" fillId="7" borderId="0" xfId="0" applyFont="1" applyFill="1" applyAlignment="1">
      <alignment/>
    </xf>
    <xf numFmtId="0" fontId="3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justify" vertical="center" wrapText="1"/>
    </xf>
    <xf numFmtId="14" fontId="3" fillId="7" borderId="10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wrapText="1"/>
    </xf>
    <xf numFmtId="0" fontId="9" fillId="7" borderId="25" xfId="0" applyFont="1" applyFill="1" applyBorder="1" applyAlignment="1">
      <alignment/>
    </xf>
    <xf numFmtId="0" fontId="3" fillId="7" borderId="10" xfId="56" applyFont="1" applyFill="1" applyBorder="1" applyAlignment="1">
      <alignment wrapText="1"/>
      <protection/>
    </xf>
    <xf numFmtId="14" fontId="9" fillId="7" borderId="10" xfId="0" applyNumberFormat="1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0" fontId="3" fillId="7" borderId="10" xfId="58" applyFont="1" applyFill="1" applyBorder="1" applyAlignment="1">
      <alignment horizontal="center" vertical="center"/>
      <protection/>
    </xf>
    <xf numFmtId="2" fontId="3" fillId="7" borderId="10" xfId="57" applyNumberFormat="1" applyFont="1" applyFill="1" applyBorder="1" applyAlignment="1">
      <alignment horizontal="center" vertical="center"/>
      <protection/>
    </xf>
    <xf numFmtId="4" fontId="9" fillId="7" borderId="0" xfId="0" applyNumberFormat="1" applyFont="1" applyFill="1" applyAlignment="1">
      <alignment horizontal="justify" wrapText="1"/>
    </xf>
    <xf numFmtId="0" fontId="3" fillId="7" borderId="10" xfId="55" applyFont="1" applyFill="1" applyBorder="1" applyAlignment="1">
      <alignment wrapText="1"/>
      <protection/>
    </xf>
    <xf numFmtId="0" fontId="3" fillId="7" borderId="10" xfId="57" applyFont="1" applyFill="1" applyBorder="1" applyAlignment="1">
      <alignment horizontal="center" vertical="center"/>
      <protection/>
    </xf>
    <xf numFmtId="0" fontId="9" fillId="7" borderId="39" xfId="0" applyFont="1" applyFill="1" applyBorder="1" applyAlignment="1">
      <alignment/>
    </xf>
    <xf numFmtId="0" fontId="3" fillId="7" borderId="12" xfId="55" applyFont="1" applyFill="1" applyBorder="1" applyAlignment="1">
      <alignment horizontal="left" wrapText="1"/>
      <protection/>
    </xf>
    <xf numFmtId="0" fontId="3" fillId="7" borderId="12" xfId="0" applyFont="1" applyFill="1" applyBorder="1" applyAlignment="1">
      <alignment horizontal="justify" vertical="center" wrapText="1"/>
    </xf>
    <xf numFmtId="14" fontId="9" fillId="7" borderId="12" xfId="0" applyNumberFormat="1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4" fontId="3" fillId="7" borderId="12" xfId="57" applyNumberFormat="1" applyFont="1" applyFill="1" applyBorder="1" applyAlignment="1">
      <alignment horizontal="center" vertical="center"/>
      <protection/>
    </xf>
    <xf numFmtId="2" fontId="3" fillId="7" borderId="12" xfId="57" applyNumberFormat="1" applyFont="1" applyFill="1" applyBorder="1" applyAlignment="1">
      <alignment horizontal="center" vertical="center"/>
      <protection/>
    </xf>
    <xf numFmtId="4" fontId="9" fillId="7" borderId="12" xfId="0" applyNumberFormat="1" applyFont="1" applyFill="1" applyBorder="1" applyAlignment="1">
      <alignment horizontal="center" vertical="center"/>
    </xf>
    <xf numFmtId="4" fontId="9" fillId="7" borderId="29" xfId="0" applyNumberFormat="1" applyFont="1" applyFill="1" applyBorder="1" applyAlignment="1">
      <alignment horizontal="center" vertical="center"/>
    </xf>
    <xf numFmtId="0" fontId="9" fillId="7" borderId="28" xfId="0" applyFont="1" applyFill="1" applyBorder="1" applyAlignment="1">
      <alignment/>
    </xf>
    <xf numFmtId="0" fontId="3" fillId="7" borderId="10" xfId="56" applyFont="1" applyFill="1" applyBorder="1" applyAlignment="1">
      <alignment horizontal="left" wrapText="1"/>
      <protection/>
    </xf>
    <xf numFmtId="4" fontId="3" fillId="7" borderId="10" xfId="58" applyNumberFormat="1" applyFont="1" applyFill="1" applyBorder="1" applyAlignment="1">
      <alignment horizontal="center" vertical="center"/>
      <protection/>
    </xf>
    <xf numFmtId="1" fontId="9" fillId="7" borderId="10" xfId="0" applyNumberFormat="1" applyFont="1" applyFill="1" applyBorder="1" applyAlignment="1">
      <alignment horizontal="center" vertical="center"/>
    </xf>
    <xf numFmtId="2" fontId="3" fillId="7" borderId="14" xfId="57" applyNumberFormat="1" applyFont="1" applyFill="1" applyBorder="1" applyAlignment="1">
      <alignment horizontal="center" vertical="center"/>
      <protection/>
    </xf>
    <xf numFmtId="2" fontId="9" fillId="7" borderId="10" xfId="0" applyNumberFormat="1" applyFont="1" applyFill="1" applyBorder="1" applyAlignment="1">
      <alignment horizontal="center" vertical="center"/>
    </xf>
    <xf numFmtId="4" fontId="69" fillId="7" borderId="0" xfId="0" applyNumberFormat="1" applyFont="1" applyFill="1" applyAlignment="1">
      <alignment horizontal="center"/>
    </xf>
    <xf numFmtId="0" fontId="69" fillId="7" borderId="0" xfId="0" applyFont="1" applyFill="1" applyAlignment="1">
      <alignment/>
    </xf>
    <xf numFmtId="0" fontId="25" fillId="0" borderId="15" xfId="0" applyFont="1" applyFill="1" applyBorder="1" applyAlignment="1">
      <alignment horizontal="center" vertical="center" wrapText="1"/>
    </xf>
    <xf numFmtId="0" fontId="25" fillId="0" borderId="10" xfId="55" applyFont="1" applyFill="1" applyBorder="1" applyAlignment="1">
      <alignment wrapText="1"/>
      <protection/>
    </xf>
    <xf numFmtId="0" fontId="25" fillId="0" borderId="10" xfId="57" applyFont="1" applyFill="1" applyBorder="1" applyAlignment="1">
      <alignment horizontal="center" vertical="center"/>
      <protection/>
    </xf>
    <xf numFmtId="4" fontId="26" fillId="0" borderId="10" xfId="0" applyNumberFormat="1" applyFont="1" applyFill="1" applyBorder="1" applyAlignment="1">
      <alignment horizontal="center" vertical="center"/>
    </xf>
    <xf numFmtId="175" fontId="25" fillId="0" borderId="10" xfId="0" applyNumberFormat="1" applyFont="1" applyFill="1" applyBorder="1" applyAlignment="1">
      <alignment horizontal="center" vertical="center" wrapText="1"/>
    </xf>
    <xf numFmtId="175" fontId="25" fillId="0" borderId="10" xfId="0" applyNumberFormat="1" applyFont="1" applyFill="1" applyBorder="1" applyAlignment="1">
      <alignment horizontal="center" vertical="center"/>
    </xf>
    <xf numFmtId="0" fontId="25" fillId="0" borderId="14" xfId="57" applyFont="1" applyFill="1" applyBorder="1" applyAlignment="1">
      <alignment horizontal="center" vertical="center"/>
      <protection/>
    </xf>
    <xf numFmtId="4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25" fillId="0" borderId="10" xfId="57" applyNumberFormat="1" applyFont="1" applyFill="1" applyBorder="1" applyAlignment="1">
      <alignment horizontal="center" vertical="center"/>
      <protection/>
    </xf>
    <xf numFmtId="0" fontId="26" fillId="0" borderId="28" xfId="0" applyFont="1" applyFill="1" applyBorder="1" applyAlignment="1">
      <alignment horizontal="center"/>
    </xf>
    <xf numFmtId="0" fontId="25" fillId="0" borderId="14" xfId="56" applyFont="1" applyFill="1" applyBorder="1" applyAlignment="1">
      <alignment horizontal="left" wrapText="1"/>
      <protection/>
    </xf>
    <xf numFmtId="4" fontId="25" fillId="0" borderId="14" xfId="58" applyNumberFormat="1" applyFont="1" applyFill="1" applyBorder="1" applyAlignment="1">
      <alignment horizontal="center" vertical="center"/>
      <protection/>
    </xf>
    <xf numFmtId="4" fontId="26" fillId="0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/>
    </xf>
    <xf numFmtId="0" fontId="25" fillId="0" borderId="12" xfId="55" applyFont="1" applyFill="1" applyBorder="1" applyAlignment="1">
      <alignment horizontal="left" wrapText="1"/>
      <protection/>
    </xf>
    <xf numFmtId="4" fontId="25" fillId="0" borderId="12" xfId="57" applyNumberFormat="1" applyFont="1" applyFill="1" applyBorder="1" applyAlignment="1">
      <alignment horizontal="center" vertical="center"/>
      <protection/>
    </xf>
    <xf numFmtId="4" fontId="26" fillId="0" borderId="12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/>
    </xf>
    <xf numFmtId="0" fontId="25" fillId="0" borderId="10" xfId="55" applyFont="1" applyFill="1" applyBorder="1" applyAlignment="1">
      <alignment horizontal="left" wrapText="1"/>
      <protection/>
    </xf>
    <xf numFmtId="4" fontId="25" fillId="0" borderId="10" xfId="57" applyNumberFormat="1" applyFont="1" applyFill="1" applyBorder="1" applyAlignment="1">
      <alignment horizontal="center" vertical="center"/>
      <protection/>
    </xf>
    <xf numFmtId="0" fontId="25" fillId="0" borderId="10" xfId="56" applyFont="1" applyFill="1" applyBorder="1" applyAlignment="1">
      <alignment horizontal="left" wrapText="1"/>
      <protection/>
    </xf>
    <xf numFmtId="4" fontId="25" fillId="0" borderId="10" xfId="58" applyNumberFormat="1" applyFont="1" applyFill="1" applyBorder="1" applyAlignment="1">
      <alignment horizontal="center" vertical="center"/>
      <protection/>
    </xf>
    <xf numFmtId="0" fontId="25" fillId="0" borderId="12" xfId="0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0" xfId="56" applyFont="1" applyFill="1" applyBorder="1" applyAlignment="1">
      <alignment wrapText="1"/>
      <protection/>
    </xf>
    <xf numFmtId="0" fontId="25" fillId="0" borderId="10" xfId="58" applyFont="1" applyFill="1" applyBorder="1" applyAlignment="1">
      <alignment horizontal="center" vertical="center"/>
      <protection/>
    </xf>
    <xf numFmtId="0" fontId="25" fillId="0" borderId="1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/>
    </xf>
    <xf numFmtId="0" fontId="3" fillId="0" borderId="10" xfId="55" applyFont="1" applyFill="1" applyBorder="1" applyAlignment="1">
      <alignment wrapText="1"/>
      <protection/>
    </xf>
    <xf numFmtId="0" fontId="3" fillId="0" borderId="10" xfId="0" applyFont="1" applyFill="1" applyBorder="1" applyAlignment="1">
      <alignment horizontal="justify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 vertical="center"/>
      <protection/>
    </xf>
    <xf numFmtId="4" fontId="9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/>
    </xf>
    <xf numFmtId="0" fontId="3" fillId="0" borderId="14" xfId="56" applyFont="1" applyFill="1" applyBorder="1" applyAlignment="1">
      <alignment horizontal="left" wrapText="1"/>
      <protection/>
    </xf>
    <xf numFmtId="0" fontId="3" fillId="0" borderId="14" xfId="0" applyFont="1" applyFill="1" applyBorder="1" applyAlignment="1">
      <alignment horizontal="justify" vertical="center" wrapText="1"/>
    </xf>
    <xf numFmtId="14" fontId="9" fillId="0" borderId="14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4" fontId="3" fillId="0" borderId="14" xfId="58" applyNumberFormat="1" applyFont="1" applyFill="1" applyBorder="1" applyAlignment="1">
      <alignment horizontal="center" vertical="center"/>
      <protection/>
    </xf>
    <xf numFmtId="1" fontId="9" fillId="0" borderId="14" xfId="0" applyNumberFormat="1" applyFont="1" applyFill="1" applyBorder="1" applyAlignment="1">
      <alignment horizontal="center" vertical="center"/>
    </xf>
    <xf numFmtId="2" fontId="3" fillId="0" borderId="14" xfId="57" applyNumberFormat="1" applyFont="1" applyFill="1" applyBorder="1" applyAlignment="1">
      <alignment horizontal="center" vertical="center"/>
      <protection/>
    </xf>
    <xf numFmtId="2" fontId="9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horizontal="left" wrapText="1"/>
      <protection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57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 vertical="center"/>
    </xf>
    <xf numFmtId="2" fontId="3" fillId="0" borderId="10" xfId="57" applyNumberFormat="1" applyFont="1" applyFill="1" applyBorder="1" applyAlignment="1">
      <alignment horizontal="center" vertical="center"/>
      <protection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2" xfId="55" applyFont="1" applyFill="1" applyBorder="1" applyAlignment="1">
      <alignment horizontal="left" wrapText="1"/>
      <protection/>
    </xf>
    <xf numFmtId="0" fontId="3" fillId="0" borderId="12" xfId="0" applyFont="1" applyFill="1" applyBorder="1" applyAlignment="1">
      <alignment horizontal="justify" vertical="center" wrapText="1"/>
    </xf>
    <xf numFmtId="1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" fontId="3" fillId="0" borderId="12" xfId="57" applyNumberFormat="1" applyFont="1" applyFill="1" applyBorder="1" applyAlignment="1">
      <alignment horizontal="center" vertical="center"/>
      <protection/>
    </xf>
    <xf numFmtId="1" fontId="9" fillId="0" borderId="12" xfId="0" applyNumberFormat="1" applyFont="1" applyFill="1" applyBorder="1" applyAlignment="1">
      <alignment horizontal="center" vertical="center"/>
    </xf>
    <xf numFmtId="2" fontId="3" fillId="0" borderId="12" xfId="57" applyNumberFormat="1" applyFont="1" applyFill="1" applyBorder="1" applyAlignment="1">
      <alignment horizontal="center" vertical="center"/>
      <protection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4" fontId="3" fillId="0" borderId="14" xfId="57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/>
    </xf>
    <xf numFmtId="0" fontId="3" fillId="0" borderId="10" xfId="56" applyFont="1" applyFill="1" applyBorder="1" applyAlignment="1">
      <alignment horizontal="left" wrapText="1"/>
      <protection/>
    </xf>
    <xf numFmtId="4" fontId="3" fillId="0" borderId="10" xfId="58" applyNumberFormat="1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/>
    </xf>
    <xf numFmtId="4" fontId="3" fillId="0" borderId="12" xfId="58" applyNumberFormat="1" applyFont="1" applyFill="1" applyBorder="1" applyAlignment="1">
      <alignment horizontal="center" vertical="center"/>
      <protection/>
    </xf>
    <xf numFmtId="4" fontId="9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left" vertical="top" wrapText="1"/>
    </xf>
    <xf numFmtId="0" fontId="11" fillId="33" borderId="41" xfId="0" applyFont="1" applyFill="1" applyBorder="1" applyAlignment="1">
      <alignment horizontal="left" vertical="top" wrapText="1"/>
    </xf>
    <xf numFmtId="0" fontId="11" fillId="33" borderId="21" xfId="0" applyFont="1" applyFill="1" applyBorder="1" applyAlignment="1">
      <alignment horizontal="left" vertical="top" wrapText="1"/>
    </xf>
    <xf numFmtId="0" fontId="27" fillId="33" borderId="40" xfId="55" applyFont="1" applyFill="1" applyBorder="1" applyAlignment="1">
      <alignment horizontal="center" wrapText="1"/>
      <protection/>
    </xf>
    <xf numFmtId="0" fontId="27" fillId="33" borderId="41" xfId="55" applyFont="1" applyFill="1" applyBorder="1" applyAlignment="1">
      <alignment horizontal="center" wrapText="1"/>
      <protection/>
    </xf>
    <xf numFmtId="0" fontId="27" fillId="33" borderId="26" xfId="55" applyFont="1" applyFill="1" applyBorder="1" applyAlignment="1">
      <alignment horizontal="center" wrapText="1"/>
      <protection/>
    </xf>
    <xf numFmtId="0" fontId="27" fillId="33" borderId="30" xfId="55" applyFont="1" applyFill="1" applyBorder="1" applyAlignment="1">
      <alignment horizontal="center" wrapText="1"/>
      <protection/>
    </xf>
    <xf numFmtId="0" fontId="10" fillId="33" borderId="42" xfId="0" applyFont="1" applyFill="1" applyBorder="1" applyAlignment="1">
      <alignment horizontal="left"/>
    </xf>
    <xf numFmtId="0" fontId="10" fillId="33" borderId="26" xfId="0" applyFont="1" applyFill="1" applyBorder="1" applyAlignment="1">
      <alignment horizontal="left"/>
    </xf>
    <xf numFmtId="0" fontId="10" fillId="33" borderId="43" xfId="0" applyFont="1" applyFill="1" applyBorder="1" applyAlignment="1">
      <alignment horizontal="left"/>
    </xf>
    <xf numFmtId="0" fontId="10" fillId="33" borderId="42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left" vertical="top" wrapText="1"/>
    </xf>
    <xf numFmtId="0" fontId="11" fillId="33" borderId="26" xfId="0" applyFont="1" applyFill="1" applyBorder="1" applyAlignment="1">
      <alignment horizontal="left" vertical="top" wrapText="1"/>
    </xf>
    <xf numFmtId="0" fontId="11" fillId="33" borderId="30" xfId="0" applyFont="1" applyFill="1" applyBorder="1" applyAlignment="1">
      <alignment horizontal="left" vertical="top" wrapText="1"/>
    </xf>
    <xf numFmtId="0" fontId="10" fillId="33" borderId="42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0" fillId="33" borderId="30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27" fillId="0" borderId="42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7" fillId="0" borderId="45" xfId="0" applyFont="1" applyBorder="1" applyAlignment="1">
      <alignment horizontal="center" wrapText="1"/>
    </xf>
    <xf numFmtId="0" fontId="27" fillId="0" borderId="43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textRotation="90"/>
    </xf>
    <xf numFmtId="0" fontId="4" fillId="33" borderId="46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6" fillId="33" borderId="47" xfId="0" applyFont="1" applyFill="1" applyBorder="1" applyAlignment="1">
      <alignment horizontal="left" textRotation="90" wrapText="1"/>
    </xf>
    <xf numFmtId="0" fontId="0" fillId="33" borderId="19" xfId="0" applyFill="1" applyBorder="1" applyAlignment="1">
      <alignment horizontal="left" textRotation="90" wrapText="1"/>
    </xf>
    <xf numFmtId="0" fontId="6" fillId="33" borderId="44" xfId="0" applyFont="1" applyFill="1" applyBorder="1" applyAlignment="1">
      <alignment horizontal="center" textRotation="90" wrapText="1"/>
    </xf>
    <xf numFmtId="0" fontId="6" fillId="34" borderId="10" xfId="0" applyFont="1" applyFill="1" applyBorder="1" applyAlignment="1">
      <alignment horizontal="center" textRotation="90" wrapText="1"/>
    </xf>
    <xf numFmtId="0" fontId="11" fillId="33" borderId="18" xfId="0" applyFont="1" applyFill="1" applyBorder="1" applyAlignment="1">
      <alignment horizontal="left" vertical="top" wrapText="1"/>
    </xf>
    <xf numFmtId="0" fontId="27" fillId="33" borderId="48" xfId="0" applyFont="1" applyFill="1" applyBorder="1" applyAlignment="1">
      <alignment horizontal="center" vertical="top" wrapText="1"/>
    </xf>
    <xf numFmtId="0" fontId="27" fillId="33" borderId="45" xfId="0" applyFont="1" applyFill="1" applyBorder="1" applyAlignment="1">
      <alignment horizontal="center" vertical="top" wrapText="1"/>
    </xf>
    <xf numFmtId="0" fontId="27" fillId="33" borderId="43" xfId="0" applyFont="1" applyFill="1" applyBorder="1" applyAlignment="1">
      <alignment horizontal="center" vertical="top" wrapText="1"/>
    </xf>
    <xf numFmtId="0" fontId="6" fillId="7" borderId="10" xfId="0" applyFont="1" applyFill="1" applyBorder="1" applyAlignment="1">
      <alignment horizontal="center" wrapText="1"/>
    </xf>
    <xf numFmtId="0" fontId="6" fillId="7" borderId="44" xfId="0" applyFont="1" applyFill="1" applyBorder="1" applyAlignment="1">
      <alignment horizontal="center" wrapText="1"/>
    </xf>
    <xf numFmtId="0" fontId="6" fillId="33" borderId="44" xfId="0" applyFont="1" applyFill="1" applyBorder="1" applyAlignment="1">
      <alignment horizontal="left" textRotation="90" wrapText="1"/>
    </xf>
    <xf numFmtId="0" fontId="6" fillId="33" borderId="10" xfId="0" applyFont="1" applyFill="1" applyBorder="1" applyAlignment="1">
      <alignment horizontal="left" textRotation="90" wrapText="1"/>
    </xf>
    <xf numFmtId="0" fontId="5" fillId="36" borderId="49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justify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33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27" fillId="33" borderId="42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center" vertical="center" wrapText="1"/>
    </xf>
    <xf numFmtId="0" fontId="27" fillId="33" borderId="50" xfId="0" applyFont="1" applyFill="1" applyBorder="1" applyAlignment="1">
      <alignment horizontal="center" wrapText="1"/>
    </xf>
    <xf numFmtId="0" fontId="27" fillId="33" borderId="51" xfId="0" applyFont="1" applyFill="1" applyBorder="1" applyAlignment="1">
      <alignment horizontal="center" wrapText="1"/>
    </xf>
    <xf numFmtId="0" fontId="27" fillId="33" borderId="52" xfId="0" applyFont="1" applyFill="1" applyBorder="1" applyAlignment="1">
      <alignment horizontal="center" vertical="center" wrapText="1"/>
    </xf>
    <xf numFmtId="0" fontId="27" fillId="33" borderId="5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 wrapText="1"/>
    </xf>
    <xf numFmtId="0" fontId="27" fillId="33" borderId="54" xfId="0" applyFont="1" applyFill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 wrapText="1"/>
    </xf>
    <xf numFmtId="0" fontId="27" fillId="33" borderId="55" xfId="0" applyFont="1" applyFill="1" applyBorder="1" applyAlignment="1">
      <alignment horizontal="center" vertical="center" wrapText="1"/>
    </xf>
    <xf numFmtId="0" fontId="2" fillId="0" borderId="0" xfId="55" applyFont="1" applyAlignment="1">
      <alignment horizontal="right"/>
      <protection/>
    </xf>
    <xf numFmtId="0" fontId="5" fillId="0" borderId="0" xfId="55" applyFont="1" applyAlignment="1">
      <alignment horizontal="center"/>
      <protection/>
    </xf>
    <xf numFmtId="0" fontId="20" fillId="33" borderId="0" xfId="0" applyFont="1" applyFill="1" applyBorder="1" applyAlignment="1">
      <alignment horizontal="center" wrapText="1"/>
    </xf>
    <xf numFmtId="0" fontId="5" fillId="0" borderId="0" xfId="55" applyFont="1" applyBorder="1" applyAlignment="1">
      <alignment horizontal="right"/>
      <protection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4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5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697-&#1087;&#1087;%20&#1082;%202018%20&#1075;&#1086;&#1076;&#1091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2"/>
      <sheetName val="Пр3"/>
      <sheetName val="Пр4"/>
      <sheetName val="Пр5-изм"/>
      <sheetName val="381-пп от 10.11.2017"/>
      <sheetName val="РАЗНИЦА"/>
      <sheetName val="Сравнение"/>
    </sheetNames>
    <sheetDataSet>
      <sheetData sheetId="0">
        <row r="45">
          <cell r="A45">
            <v>8</v>
          </cell>
          <cell r="B45" t="str">
            <v>п. Победа, ул. Полевая, д. 11</v>
          </cell>
          <cell r="H45">
            <v>5</v>
          </cell>
          <cell r="J45">
            <v>2</v>
          </cell>
          <cell r="M45">
            <v>49.3</v>
          </cell>
        </row>
        <row r="46">
          <cell r="A46" t="str">
            <v>Итого</v>
          </cell>
          <cell r="B46" t="str">
            <v>по МО "Горицкое сельское поселение Кимрского района"</v>
          </cell>
          <cell r="H46">
            <v>28</v>
          </cell>
          <cell r="J46">
            <v>12</v>
          </cell>
          <cell r="M46">
            <v>530.8</v>
          </cell>
        </row>
        <row r="47">
          <cell r="A47">
            <v>1</v>
          </cell>
          <cell r="B47" t="str">
            <v>с. Горицы, ул. Спортивная, д. 3</v>
          </cell>
          <cell r="H47">
            <v>28</v>
          </cell>
          <cell r="J47">
            <v>12</v>
          </cell>
          <cell r="M47">
            <v>530.8</v>
          </cell>
        </row>
        <row r="54">
          <cell r="A54">
            <v>6</v>
          </cell>
          <cell r="B54" t="str">
            <v>г.  Бежецк, ул. Тверская, д. 39-г</v>
          </cell>
          <cell r="H54">
            <v>1</v>
          </cell>
          <cell r="J54">
            <v>1</v>
          </cell>
          <cell r="M54">
            <v>35.7</v>
          </cell>
        </row>
        <row r="55">
          <cell r="A55" t="str">
            <v>Итого</v>
          </cell>
          <cell r="B55" t="str">
            <v>по МО "Великооктябрьское сельское поселение Фировского района"</v>
          </cell>
          <cell r="H55">
            <v>58</v>
          </cell>
          <cell r="J55">
            <v>26</v>
          </cell>
          <cell r="M55">
            <v>1196.8</v>
          </cell>
        </row>
        <row r="56">
          <cell r="A56">
            <v>1</v>
          </cell>
          <cell r="B56" t="str">
            <v>д. Жуково, ул. Колхозная, д. 1</v>
          </cell>
          <cell r="H56">
            <v>22</v>
          </cell>
          <cell r="J56">
            <v>8</v>
          </cell>
          <cell r="M56">
            <v>333.3</v>
          </cell>
        </row>
        <row r="57">
          <cell r="A57">
            <v>2</v>
          </cell>
          <cell r="B57" t="str">
            <v>д. Жуково, ул. Колхозная, д. 3</v>
          </cell>
          <cell r="H57">
            <v>36</v>
          </cell>
          <cell r="J57">
            <v>18</v>
          </cell>
          <cell r="M57">
            <v>863.5</v>
          </cell>
        </row>
        <row r="58">
          <cell r="A58" t="str">
            <v>Итого</v>
          </cell>
          <cell r="B58" t="str">
            <v>по МО "городское поселение поселок Фирово"</v>
          </cell>
          <cell r="H58">
            <v>48</v>
          </cell>
          <cell r="J58">
            <v>19</v>
          </cell>
          <cell r="M58">
            <v>966</v>
          </cell>
        </row>
        <row r="59">
          <cell r="A59">
            <v>1</v>
          </cell>
          <cell r="B59" t="str">
            <v>пос.Фирово, ул. Северный поселок, д. 7</v>
          </cell>
          <cell r="H59">
            <v>16</v>
          </cell>
          <cell r="J59">
            <v>6</v>
          </cell>
          <cell r="M59">
            <v>297.7</v>
          </cell>
        </row>
        <row r="60">
          <cell r="A60">
            <v>2</v>
          </cell>
          <cell r="B60" t="str">
            <v>пос.Фирово, ул. Северный поселок, 
д. 17</v>
          </cell>
          <cell r="H60">
            <v>16</v>
          </cell>
          <cell r="J60">
            <v>7</v>
          </cell>
          <cell r="M60">
            <v>365.5</v>
          </cell>
        </row>
        <row r="61">
          <cell r="A61">
            <v>3</v>
          </cell>
          <cell r="B61" t="str">
            <v>пос.Фирово, ул. Северный поселок, 
д. 19</v>
          </cell>
          <cell r="H61">
            <v>16</v>
          </cell>
          <cell r="J61">
            <v>6</v>
          </cell>
          <cell r="M61">
            <v>302.8</v>
          </cell>
        </row>
        <row r="62">
          <cell r="A62" t="str">
            <v>Итого</v>
          </cell>
          <cell r="B62" t="str">
            <v>по МО "Великооктябрьское городское поселение Фировского района"</v>
          </cell>
          <cell r="H62">
            <v>40</v>
          </cell>
          <cell r="J62">
            <v>23</v>
          </cell>
          <cell r="M62">
            <v>832.47</v>
          </cell>
        </row>
        <row r="63">
          <cell r="A63">
            <v>1</v>
          </cell>
          <cell r="B63" t="str">
            <v>пос. Великооктябрьский,
 ул. Комсомольская, д. 1</v>
          </cell>
          <cell r="H63">
            <v>21</v>
          </cell>
          <cell r="J63">
            <v>10</v>
          </cell>
          <cell r="M63">
            <v>497.17</v>
          </cell>
        </row>
        <row r="64">
          <cell r="A64">
            <v>2</v>
          </cell>
          <cell r="B64" t="str">
            <v>пос. Великооктябрьский, ул. Садовая, 
д. 13</v>
          </cell>
          <cell r="H64">
            <v>12</v>
          </cell>
          <cell r="J64">
            <v>8</v>
          </cell>
          <cell r="M64">
            <v>202.8</v>
          </cell>
        </row>
        <row r="65">
          <cell r="A65">
            <v>3</v>
          </cell>
          <cell r="B65" t="str">
            <v>пос. Великооктябрьский, 
ул. Шоссейная, д. 2</v>
          </cell>
          <cell r="H65">
            <v>7</v>
          </cell>
          <cell r="J65">
            <v>5</v>
          </cell>
          <cell r="M65">
            <v>132.5</v>
          </cell>
        </row>
        <row r="66">
          <cell r="A66" t="str">
            <v>Итого</v>
          </cell>
          <cell r="B66" t="str">
            <v>по МО "город Кимры"</v>
          </cell>
          <cell r="H66">
            <v>2</v>
          </cell>
          <cell r="J66">
            <v>1</v>
          </cell>
          <cell r="M66">
            <v>46.3</v>
          </cell>
        </row>
        <row r="67">
          <cell r="A67">
            <v>1</v>
          </cell>
          <cell r="B67" t="str">
            <v>г.  Кимры, ул. Туполева, д. 2</v>
          </cell>
          <cell r="H67">
            <v>2</v>
          </cell>
          <cell r="J67">
            <v>1</v>
          </cell>
          <cell r="M67">
            <v>46.3</v>
          </cell>
        </row>
        <row r="68">
          <cell r="A68" t="str">
            <v>Итого</v>
          </cell>
          <cell r="B68" t="str">
            <v>по МО "Осташковский городской округ"</v>
          </cell>
          <cell r="H68">
            <v>48</v>
          </cell>
          <cell r="J68">
            <v>23</v>
          </cell>
          <cell r="M68">
            <v>852.4</v>
          </cell>
        </row>
        <row r="69">
          <cell r="A69">
            <v>1</v>
          </cell>
          <cell r="B69" t="str">
            <v>д. Новые Ельцы, д. 3</v>
          </cell>
          <cell r="H69">
            <v>25</v>
          </cell>
          <cell r="J69">
            <v>9</v>
          </cell>
          <cell r="M69">
            <v>387.5</v>
          </cell>
        </row>
        <row r="70">
          <cell r="A70">
            <v>2</v>
          </cell>
          <cell r="B70" t="str">
            <v>д. Новые Ельцы, д. 4</v>
          </cell>
          <cell r="H70">
            <v>23</v>
          </cell>
          <cell r="J70">
            <v>14</v>
          </cell>
          <cell r="M70">
            <v>464.9</v>
          </cell>
        </row>
        <row r="71">
          <cell r="A71" t="str">
            <v>Итого</v>
          </cell>
          <cell r="B71" t="str">
            <v>по МО "Нерльское сельское поселение Калязинского района"</v>
          </cell>
          <cell r="H71">
            <v>11</v>
          </cell>
          <cell r="J71">
            <v>9</v>
          </cell>
          <cell r="M71">
            <v>451.8</v>
          </cell>
        </row>
        <row r="72">
          <cell r="A72">
            <v>1</v>
          </cell>
          <cell r="B72" t="str">
            <v>д. Калабриево, д. 4</v>
          </cell>
          <cell r="H72">
            <v>2</v>
          </cell>
          <cell r="J72">
            <v>2</v>
          </cell>
          <cell r="M72">
            <v>98.5</v>
          </cell>
        </row>
        <row r="96">
          <cell r="A96" t="str">
            <v>Итого</v>
          </cell>
        </row>
        <row r="158">
          <cell r="A158">
            <v>1</v>
          </cell>
          <cell r="B158" t="str">
            <v>г.  Лихославль, ул. Гагарина, д. 40</v>
          </cell>
          <cell r="H158">
            <v>10</v>
          </cell>
          <cell r="J158">
            <v>6</v>
          </cell>
          <cell r="M158">
            <v>174.3</v>
          </cell>
        </row>
        <row r="159">
          <cell r="A159">
            <v>2</v>
          </cell>
          <cell r="B159" t="str">
            <v>г.  Лихославль, ул. Гагарина, д. 42</v>
          </cell>
          <cell r="H159">
            <v>4</v>
          </cell>
          <cell r="J159">
            <v>4</v>
          </cell>
          <cell r="M159">
            <v>108.9</v>
          </cell>
        </row>
        <row r="160">
          <cell r="A160">
            <v>3</v>
          </cell>
          <cell r="B160" t="str">
            <v>г.  Лихославль, ул. Гагарина, д. 46</v>
          </cell>
          <cell r="H160">
            <v>9</v>
          </cell>
          <cell r="J160">
            <v>6</v>
          </cell>
          <cell r="M160">
            <v>181.6</v>
          </cell>
        </row>
        <row r="161">
          <cell r="A161">
            <v>4</v>
          </cell>
          <cell r="B161" t="str">
            <v>г.  Лихославль,  п. Льнозавода, д. 17</v>
          </cell>
          <cell r="H161">
            <v>3</v>
          </cell>
          <cell r="J161">
            <v>2</v>
          </cell>
          <cell r="M161">
            <v>66</v>
          </cell>
        </row>
        <row r="162">
          <cell r="A162">
            <v>5</v>
          </cell>
          <cell r="B162" t="str">
            <v>г.  Лихославль, ул. Лихославльская, 
д. 18 МПС</v>
          </cell>
          <cell r="H162">
            <v>5</v>
          </cell>
          <cell r="J162">
            <v>4</v>
          </cell>
          <cell r="M162">
            <v>174.6</v>
          </cell>
        </row>
        <row r="163">
          <cell r="A163">
            <v>6</v>
          </cell>
          <cell r="B163" t="str">
            <v>г.  Лихославль, ул. Лихославльская, 
д. 35 МПС</v>
          </cell>
          <cell r="H163">
            <v>5</v>
          </cell>
          <cell r="J163">
            <v>4</v>
          </cell>
          <cell r="M163">
            <v>146.5</v>
          </cell>
        </row>
        <row r="164">
          <cell r="A164">
            <v>7</v>
          </cell>
          <cell r="B164" t="str">
            <v>г.  Лихославль, ул. Лихославльская, 
д. 40 МПС</v>
          </cell>
          <cell r="H164">
            <v>11</v>
          </cell>
          <cell r="J164">
            <v>6</v>
          </cell>
          <cell r="M164">
            <v>273.2</v>
          </cell>
        </row>
        <row r="165">
          <cell r="A165">
            <v>8</v>
          </cell>
          <cell r="B165" t="str">
            <v>г.  Лихославль, ул. Лихославльская,
 д. 442 км+3</v>
          </cell>
          <cell r="H165">
            <v>13</v>
          </cell>
          <cell r="J165">
            <v>6</v>
          </cell>
          <cell r="M165">
            <v>316.2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7"/>
  <sheetViews>
    <sheetView view="pageBreakPreview" zoomScale="90" zoomScaleNormal="90" zoomScaleSheetLayoutView="90" zoomScalePageLayoutView="0" workbookViewId="0" topLeftCell="C1">
      <selection activeCell="J10" sqref="J10:J11"/>
    </sheetView>
  </sheetViews>
  <sheetFormatPr defaultColWidth="9.140625" defaultRowHeight="15"/>
  <cols>
    <col min="1" max="1" width="5.421875" style="0" customWidth="1"/>
    <col min="2" max="2" width="17.7109375" style="0" customWidth="1"/>
    <col min="3" max="3" width="12.8515625" style="0" customWidth="1"/>
    <col min="4" max="4" width="11.140625" style="0" bestFit="1" customWidth="1"/>
    <col min="5" max="5" width="15.421875" style="0" bestFit="1" customWidth="1"/>
    <col min="6" max="6" width="13.7109375" style="0" bestFit="1" customWidth="1"/>
    <col min="7" max="7" width="10.00390625" style="0" bestFit="1" customWidth="1"/>
    <col min="8" max="8" width="6.140625" style="0" customWidth="1"/>
    <col min="9" max="9" width="9.00390625" style="0" bestFit="1" customWidth="1"/>
    <col min="10" max="10" width="8.421875" style="0" customWidth="1"/>
    <col min="11" max="11" width="6.57421875" style="0" bestFit="1" customWidth="1"/>
    <col min="12" max="12" width="5.7109375" style="0" bestFit="1" customWidth="1"/>
    <col min="13" max="13" width="9.421875" style="0" customWidth="1"/>
    <col min="14" max="14" width="8.7109375" style="261" bestFit="1" customWidth="1"/>
    <col min="15" max="15" width="7.8515625" style="138" bestFit="1" customWidth="1"/>
    <col min="16" max="16" width="13.7109375" style="399" bestFit="1" customWidth="1"/>
    <col min="17" max="17" width="14.140625" style="399" bestFit="1" customWidth="1"/>
    <col min="18" max="18" width="13.57421875" style="399" bestFit="1" customWidth="1"/>
    <col min="19" max="19" width="13.7109375" style="399" bestFit="1" customWidth="1"/>
    <col min="20" max="20" width="12.140625" style="60" bestFit="1" customWidth="1"/>
    <col min="21" max="21" width="15.7109375" style="60" bestFit="1" customWidth="1"/>
    <col min="22" max="22" width="18.28125" style="60" bestFit="1" customWidth="1"/>
    <col min="23" max="23" width="17.28125" style="60" bestFit="1" customWidth="1"/>
    <col min="24" max="33" width="8.8515625" style="60" customWidth="1"/>
  </cols>
  <sheetData>
    <row r="1" spans="1:22" ht="15.75">
      <c r="A1" s="7"/>
      <c r="B1" s="608"/>
      <c r="C1" s="608"/>
      <c r="D1" s="608"/>
      <c r="E1" s="8"/>
      <c r="F1" s="9"/>
      <c r="G1" s="9"/>
      <c r="H1" s="9"/>
      <c r="I1" s="9"/>
      <c r="J1" s="9"/>
      <c r="L1" s="10"/>
      <c r="M1" s="10"/>
      <c r="N1" s="239"/>
      <c r="O1" s="239"/>
      <c r="P1" s="400"/>
      <c r="Q1" s="400"/>
      <c r="R1" s="400"/>
      <c r="S1" s="609" t="s">
        <v>214</v>
      </c>
      <c r="T1" s="609"/>
      <c r="U1" s="609"/>
      <c r="V1" s="8"/>
    </row>
    <row r="2" spans="1:22" ht="15">
      <c r="A2" s="7"/>
      <c r="B2" s="9"/>
      <c r="C2" s="9"/>
      <c r="D2" s="9"/>
      <c r="E2" s="11"/>
      <c r="F2" s="12"/>
      <c r="G2" s="12"/>
      <c r="H2" s="12"/>
      <c r="I2" s="12"/>
      <c r="J2" s="12"/>
      <c r="L2" s="609" t="s">
        <v>277</v>
      </c>
      <c r="M2" s="609"/>
      <c r="N2" s="609"/>
      <c r="O2" s="609"/>
      <c r="P2" s="609"/>
      <c r="Q2" s="609"/>
      <c r="R2" s="609"/>
      <c r="S2" s="609"/>
      <c r="T2" s="609"/>
      <c r="U2" s="609"/>
      <c r="V2" s="8"/>
    </row>
    <row r="3" spans="1:22" ht="15">
      <c r="A3" s="7"/>
      <c r="B3" s="608"/>
      <c r="C3" s="608"/>
      <c r="D3" s="608"/>
      <c r="E3" s="8"/>
      <c r="F3" s="12"/>
      <c r="G3" s="12"/>
      <c r="H3" s="12"/>
      <c r="I3" s="12"/>
      <c r="J3" s="12"/>
      <c r="L3" s="609" t="s">
        <v>266</v>
      </c>
      <c r="M3" s="609"/>
      <c r="N3" s="609"/>
      <c r="O3" s="609"/>
      <c r="P3" s="609"/>
      <c r="Q3" s="609"/>
      <c r="R3" s="609"/>
      <c r="S3" s="609"/>
      <c r="T3" s="609"/>
      <c r="U3" s="609"/>
      <c r="V3" s="8"/>
    </row>
    <row r="4" spans="1:22" ht="15">
      <c r="A4" s="7"/>
      <c r="B4" s="608"/>
      <c r="C4" s="608"/>
      <c r="D4" s="608"/>
      <c r="E4" s="9"/>
      <c r="F4" s="9"/>
      <c r="G4" s="9"/>
      <c r="H4" s="9"/>
      <c r="I4" s="9"/>
      <c r="J4" s="9"/>
      <c r="L4" s="13"/>
      <c r="M4" s="610" t="s">
        <v>292</v>
      </c>
      <c r="N4" s="610"/>
      <c r="O4" s="610"/>
      <c r="P4" s="610"/>
      <c r="Q4" s="610"/>
      <c r="R4" s="610"/>
      <c r="S4" s="610"/>
      <c r="T4" s="610"/>
      <c r="U4" s="610"/>
      <c r="V4" s="15"/>
    </row>
    <row r="5" spans="1:22" ht="14.25">
      <c r="A5" s="7"/>
      <c r="B5" s="9"/>
      <c r="C5" s="9"/>
      <c r="D5" s="9"/>
      <c r="E5" s="9"/>
      <c r="F5" s="9"/>
      <c r="G5" s="9"/>
      <c r="H5" s="9"/>
      <c r="I5" s="9"/>
      <c r="J5" s="9"/>
      <c r="K5" s="14"/>
      <c r="L5" s="9"/>
      <c r="M5" s="9"/>
      <c r="N5" s="240"/>
      <c r="O5" s="241"/>
      <c r="P5" s="401"/>
      <c r="Q5" s="401"/>
      <c r="R5" s="401"/>
      <c r="S5" s="401"/>
      <c r="T5" s="15"/>
      <c r="U5" s="15"/>
      <c r="V5" s="15"/>
    </row>
    <row r="6" spans="1:22" ht="45" customHeight="1">
      <c r="A6" s="611" t="s">
        <v>278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78"/>
    </row>
    <row r="7" spans="1:22" ht="45" customHeight="1">
      <c r="A7" s="313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402"/>
      <c r="Q7" s="402"/>
      <c r="R7" s="402"/>
      <c r="S7" s="402"/>
      <c r="T7" s="314"/>
      <c r="U7" s="314"/>
      <c r="V7" s="78"/>
    </row>
    <row r="8" spans="1:22" ht="16.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42"/>
      <c r="O8" s="243"/>
      <c r="P8" s="402"/>
      <c r="Q8" s="402"/>
      <c r="R8" s="402"/>
      <c r="S8" s="402"/>
      <c r="T8" s="17"/>
      <c r="U8" s="17"/>
      <c r="V8" s="78"/>
    </row>
    <row r="9" spans="1:22" ht="30" customHeight="1">
      <c r="A9" s="592" t="s">
        <v>0</v>
      </c>
      <c r="B9" s="585" t="s">
        <v>1</v>
      </c>
      <c r="C9" s="585" t="s">
        <v>2</v>
      </c>
      <c r="D9" s="585"/>
      <c r="E9" s="596" t="s">
        <v>3</v>
      </c>
      <c r="F9" s="596" t="s">
        <v>4</v>
      </c>
      <c r="G9" s="596" t="s">
        <v>5</v>
      </c>
      <c r="H9" s="596" t="s">
        <v>6</v>
      </c>
      <c r="I9" s="596" t="s">
        <v>7</v>
      </c>
      <c r="J9" s="585" t="s">
        <v>8</v>
      </c>
      <c r="K9" s="585"/>
      <c r="L9" s="585"/>
      <c r="M9" s="585" t="s">
        <v>9</v>
      </c>
      <c r="N9" s="585"/>
      <c r="O9" s="585"/>
      <c r="P9" s="603" t="s">
        <v>10</v>
      </c>
      <c r="Q9" s="603"/>
      <c r="R9" s="603"/>
      <c r="S9" s="603"/>
      <c r="T9" s="604" t="s">
        <v>11</v>
      </c>
      <c r="U9" s="594" t="s">
        <v>12</v>
      </c>
      <c r="V9" s="78"/>
    </row>
    <row r="10" spans="1:22" ht="30" customHeight="1">
      <c r="A10" s="593"/>
      <c r="B10" s="586"/>
      <c r="C10" s="586"/>
      <c r="D10" s="586"/>
      <c r="E10" s="597"/>
      <c r="F10" s="597"/>
      <c r="G10" s="597"/>
      <c r="H10" s="597"/>
      <c r="I10" s="597"/>
      <c r="J10" s="597" t="s">
        <v>13</v>
      </c>
      <c r="K10" s="586" t="s">
        <v>14</v>
      </c>
      <c r="L10" s="586"/>
      <c r="M10" s="597" t="s">
        <v>13</v>
      </c>
      <c r="N10" s="586" t="s">
        <v>14</v>
      </c>
      <c r="O10" s="586"/>
      <c r="P10" s="403"/>
      <c r="Q10" s="602" t="s">
        <v>15</v>
      </c>
      <c r="R10" s="602"/>
      <c r="S10" s="602"/>
      <c r="T10" s="605"/>
      <c r="U10" s="595"/>
      <c r="V10" s="78"/>
    </row>
    <row r="11" spans="1:22" ht="30" customHeight="1">
      <c r="A11" s="593"/>
      <c r="B11" s="586"/>
      <c r="C11" s="591" t="s">
        <v>16</v>
      </c>
      <c r="D11" s="591" t="s">
        <v>17</v>
      </c>
      <c r="E11" s="597"/>
      <c r="F11" s="597"/>
      <c r="G11" s="597"/>
      <c r="H11" s="597"/>
      <c r="I11" s="597"/>
      <c r="J11" s="597"/>
      <c r="K11" s="18" t="s">
        <v>18</v>
      </c>
      <c r="L11" s="18" t="s">
        <v>19</v>
      </c>
      <c r="M11" s="597"/>
      <c r="N11" s="244" t="s">
        <v>18</v>
      </c>
      <c r="O11" s="245" t="s">
        <v>19</v>
      </c>
      <c r="P11" s="403" t="s">
        <v>20</v>
      </c>
      <c r="Q11" s="403" t="s">
        <v>21</v>
      </c>
      <c r="R11" s="403" t="s">
        <v>22</v>
      </c>
      <c r="S11" s="403" t="s">
        <v>23</v>
      </c>
      <c r="T11" s="605"/>
      <c r="U11" s="595"/>
      <c r="V11" s="78"/>
    </row>
    <row r="12" spans="1:22" ht="30" customHeight="1">
      <c r="A12" s="593"/>
      <c r="B12" s="586"/>
      <c r="C12" s="591"/>
      <c r="D12" s="591"/>
      <c r="E12" s="597"/>
      <c r="F12" s="597"/>
      <c r="G12" s="19" t="s">
        <v>24</v>
      </c>
      <c r="H12" s="19" t="s">
        <v>24</v>
      </c>
      <c r="I12" s="19" t="s">
        <v>25</v>
      </c>
      <c r="J12" s="19" t="s">
        <v>26</v>
      </c>
      <c r="K12" s="19" t="s">
        <v>26</v>
      </c>
      <c r="L12" s="19" t="s">
        <v>26</v>
      </c>
      <c r="M12" s="19" t="s">
        <v>25</v>
      </c>
      <c r="N12" s="246" t="s">
        <v>25</v>
      </c>
      <c r="O12" s="247" t="s">
        <v>25</v>
      </c>
      <c r="P12" s="404" t="s">
        <v>27</v>
      </c>
      <c r="Q12" s="404" t="s">
        <v>27</v>
      </c>
      <c r="R12" s="404" t="s">
        <v>27</v>
      </c>
      <c r="S12" s="404" t="s">
        <v>27</v>
      </c>
      <c r="T12" s="19" t="s">
        <v>27</v>
      </c>
      <c r="U12" s="63" t="s">
        <v>28</v>
      </c>
      <c r="V12" s="78"/>
    </row>
    <row r="13" spans="1:22" ht="16.5" customHeight="1" thickBot="1">
      <c r="A13" s="20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48">
        <v>14</v>
      </c>
      <c r="O13" s="249">
        <v>15</v>
      </c>
      <c r="P13" s="405">
        <v>17</v>
      </c>
      <c r="Q13" s="405">
        <v>18</v>
      </c>
      <c r="R13" s="405">
        <v>19</v>
      </c>
      <c r="S13" s="405">
        <v>20</v>
      </c>
      <c r="T13" s="21">
        <v>21</v>
      </c>
      <c r="U13" s="64">
        <v>22</v>
      </c>
      <c r="V13" s="78"/>
    </row>
    <row r="14" spans="1:33" s="276" customFormat="1" ht="14.25" thickBot="1">
      <c r="A14" s="587" t="s">
        <v>240</v>
      </c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9"/>
      <c r="Q14" s="589"/>
      <c r="R14" s="589"/>
      <c r="S14" s="589"/>
      <c r="T14" s="589"/>
      <c r="U14" s="590"/>
      <c r="V14" s="278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</row>
    <row r="15" spans="1:23" ht="48">
      <c r="A15" s="22">
        <v>1</v>
      </c>
      <c r="B15" s="23" t="s">
        <v>29</v>
      </c>
      <c r="C15" s="24" t="s">
        <v>30</v>
      </c>
      <c r="D15" s="25">
        <v>40119</v>
      </c>
      <c r="E15" s="25" t="s">
        <v>290</v>
      </c>
      <c r="F15" s="43" t="s">
        <v>291</v>
      </c>
      <c r="G15" s="26">
        <v>13</v>
      </c>
      <c r="H15" s="26">
        <v>13</v>
      </c>
      <c r="I15" s="27">
        <v>205.1</v>
      </c>
      <c r="J15" s="28">
        <v>7</v>
      </c>
      <c r="K15" s="28">
        <v>3</v>
      </c>
      <c r="L15" s="28">
        <v>4</v>
      </c>
      <c r="M15" s="29">
        <v>181.6</v>
      </c>
      <c r="N15" s="250">
        <v>70.3</v>
      </c>
      <c r="O15" s="127">
        <v>111.3</v>
      </c>
      <c r="P15" s="395">
        <f>M15*34600</f>
        <v>6283360</v>
      </c>
      <c r="Q15" s="395">
        <f>P15*45%</f>
        <v>2827512</v>
      </c>
      <c r="R15" s="395">
        <f>P15*50%</f>
        <v>3141680</v>
      </c>
      <c r="S15" s="395">
        <f>P15*5%</f>
        <v>314168</v>
      </c>
      <c r="T15" s="42">
        <v>771580</v>
      </c>
      <c r="U15" s="42">
        <f>SUM(Q15:T15)</f>
        <v>7054940</v>
      </c>
      <c r="V15" s="76"/>
      <c r="W15" s="77"/>
    </row>
    <row r="16" spans="1:23" ht="48">
      <c r="A16" s="30">
        <v>2</v>
      </c>
      <c r="B16" s="31" t="s">
        <v>31</v>
      </c>
      <c r="C16" s="32" t="s">
        <v>32</v>
      </c>
      <c r="D16" s="33">
        <v>40119</v>
      </c>
      <c r="E16" s="25" t="s">
        <v>290</v>
      </c>
      <c r="F16" s="43" t="s">
        <v>291</v>
      </c>
      <c r="G16" s="34">
        <v>4</v>
      </c>
      <c r="H16" s="34">
        <v>4</v>
      </c>
      <c r="I16" s="35">
        <v>56</v>
      </c>
      <c r="J16" s="26">
        <v>2</v>
      </c>
      <c r="K16" s="26">
        <v>0</v>
      </c>
      <c r="L16" s="26">
        <v>2</v>
      </c>
      <c r="M16" s="36">
        <v>56</v>
      </c>
      <c r="N16" s="135">
        <v>0</v>
      </c>
      <c r="O16" s="127">
        <v>56</v>
      </c>
      <c r="P16" s="395">
        <f aca="true" t="shared" si="0" ref="P16:P63">M16*34600</f>
        <v>1937600</v>
      </c>
      <c r="Q16" s="395">
        <f aca="true" t="shared" si="1" ref="Q16:Q63">P16*45%</f>
        <v>871920</v>
      </c>
      <c r="R16" s="395">
        <f aca="true" t="shared" si="2" ref="R16:R63">P16*50%</f>
        <v>968800</v>
      </c>
      <c r="S16" s="395">
        <f aca="true" t="shared" si="3" ref="S16:S63">P16*5%</f>
        <v>96880</v>
      </c>
      <c r="T16" s="42">
        <v>10380</v>
      </c>
      <c r="U16" s="42">
        <f aca="true" t="shared" si="4" ref="U16:U63">SUM(Q16:T16)</f>
        <v>1947980</v>
      </c>
      <c r="V16" s="76"/>
      <c r="W16" s="77"/>
    </row>
    <row r="17" spans="1:23" ht="48">
      <c r="A17" s="37">
        <v>3</v>
      </c>
      <c r="B17" s="31" t="s">
        <v>33</v>
      </c>
      <c r="C17" s="32" t="s">
        <v>34</v>
      </c>
      <c r="D17" s="33">
        <v>40094</v>
      </c>
      <c r="E17" s="25" t="s">
        <v>290</v>
      </c>
      <c r="F17" s="43" t="s">
        <v>291</v>
      </c>
      <c r="G17" s="34">
        <v>12</v>
      </c>
      <c r="H17" s="34">
        <v>12</v>
      </c>
      <c r="I17" s="35">
        <v>230.5</v>
      </c>
      <c r="J17" s="26">
        <v>7</v>
      </c>
      <c r="K17" s="26">
        <v>5</v>
      </c>
      <c r="L17" s="26">
        <v>2</v>
      </c>
      <c r="M17" s="36">
        <v>230.5</v>
      </c>
      <c r="N17" s="135">
        <v>155.9</v>
      </c>
      <c r="O17" s="127">
        <v>74.6</v>
      </c>
      <c r="P17" s="395">
        <f t="shared" si="0"/>
        <v>7975300</v>
      </c>
      <c r="Q17" s="395">
        <f t="shared" si="1"/>
        <v>3588885</v>
      </c>
      <c r="R17" s="395">
        <f t="shared" si="2"/>
        <v>3987650</v>
      </c>
      <c r="S17" s="395">
        <f t="shared" si="3"/>
        <v>398765</v>
      </c>
      <c r="T17" s="42">
        <v>193760</v>
      </c>
      <c r="U17" s="42">
        <f t="shared" si="4"/>
        <v>8169060</v>
      </c>
      <c r="V17" s="76"/>
      <c r="W17" s="77"/>
    </row>
    <row r="18" spans="1:23" s="399" customFormat="1" ht="48">
      <c r="A18" s="386">
        <v>4</v>
      </c>
      <c r="B18" s="387" t="s">
        <v>35</v>
      </c>
      <c r="C18" s="388" t="s">
        <v>36</v>
      </c>
      <c r="D18" s="389">
        <v>40094</v>
      </c>
      <c r="E18" s="390" t="s">
        <v>290</v>
      </c>
      <c r="F18" s="391" t="s">
        <v>37</v>
      </c>
      <c r="G18" s="392">
        <v>10</v>
      </c>
      <c r="H18" s="392">
        <v>10</v>
      </c>
      <c r="I18" s="393">
        <v>145.1</v>
      </c>
      <c r="J18" s="391">
        <v>5</v>
      </c>
      <c r="K18" s="391">
        <v>3</v>
      </c>
      <c r="L18" s="391">
        <v>2</v>
      </c>
      <c r="M18" s="394">
        <v>145.1</v>
      </c>
      <c r="N18" s="395">
        <v>70.4</v>
      </c>
      <c r="O18" s="396">
        <v>74.69999999999999</v>
      </c>
      <c r="P18" s="395">
        <v>3279219</v>
      </c>
      <c r="Q18" s="395">
        <v>1475648.55</v>
      </c>
      <c r="R18" s="395">
        <v>1639609.5</v>
      </c>
      <c r="S18" s="395">
        <v>163960.95</v>
      </c>
      <c r="T18" s="395">
        <v>155700</v>
      </c>
      <c r="U18" s="395">
        <f t="shared" si="4"/>
        <v>3434919</v>
      </c>
      <c r="V18" s="397"/>
      <c r="W18" s="398"/>
    </row>
    <row r="19" spans="1:23" ht="48">
      <c r="A19" s="37">
        <v>5</v>
      </c>
      <c r="B19" s="31" t="s">
        <v>38</v>
      </c>
      <c r="C19" s="32" t="s">
        <v>39</v>
      </c>
      <c r="D19" s="33">
        <v>40094</v>
      </c>
      <c r="E19" s="25" t="s">
        <v>290</v>
      </c>
      <c r="F19" s="26" t="s">
        <v>37</v>
      </c>
      <c r="G19" s="34">
        <v>4</v>
      </c>
      <c r="H19" s="34">
        <v>4</v>
      </c>
      <c r="I19" s="35">
        <v>110.8</v>
      </c>
      <c r="J19" s="26">
        <v>4</v>
      </c>
      <c r="K19" s="26">
        <v>3</v>
      </c>
      <c r="L19" s="26">
        <v>1</v>
      </c>
      <c r="M19" s="44">
        <v>110.8</v>
      </c>
      <c r="N19" s="148">
        <v>84.6</v>
      </c>
      <c r="O19" s="136">
        <v>26.200000000000003</v>
      </c>
      <c r="P19" s="395">
        <f t="shared" si="0"/>
        <v>3833680</v>
      </c>
      <c r="Q19" s="395">
        <f t="shared" si="1"/>
        <v>1725156</v>
      </c>
      <c r="R19" s="395">
        <f t="shared" si="2"/>
        <v>1916840</v>
      </c>
      <c r="S19" s="395">
        <f t="shared" si="3"/>
        <v>191684</v>
      </c>
      <c r="T19" s="42">
        <v>0</v>
      </c>
      <c r="U19" s="42">
        <f t="shared" si="4"/>
        <v>3833680</v>
      </c>
      <c r="V19" s="76"/>
      <c r="W19" s="77"/>
    </row>
    <row r="20" spans="1:23" ht="48">
      <c r="A20" s="30">
        <v>6</v>
      </c>
      <c r="B20" s="31" t="s">
        <v>40</v>
      </c>
      <c r="C20" s="32" t="s">
        <v>41</v>
      </c>
      <c r="D20" s="33">
        <v>40332</v>
      </c>
      <c r="E20" s="25" t="s">
        <v>290</v>
      </c>
      <c r="F20" s="26" t="s">
        <v>37</v>
      </c>
      <c r="G20" s="34">
        <v>15</v>
      </c>
      <c r="H20" s="34">
        <v>15</v>
      </c>
      <c r="I20" s="35">
        <v>335</v>
      </c>
      <c r="J20" s="26">
        <v>10</v>
      </c>
      <c r="K20" s="26">
        <v>8</v>
      </c>
      <c r="L20" s="26">
        <v>2</v>
      </c>
      <c r="M20" s="44">
        <v>335</v>
      </c>
      <c r="N20" s="148">
        <v>269.8</v>
      </c>
      <c r="O20" s="136">
        <v>65.19999999999999</v>
      </c>
      <c r="P20" s="395">
        <f t="shared" si="0"/>
        <v>11591000</v>
      </c>
      <c r="Q20" s="395">
        <f t="shared" si="1"/>
        <v>5215950</v>
      </c>
      <c r="R20" s="395">
        <f t="shared" si="2"/>
        <v>5795500</v>
      </c>
      <c r="S20" s="395">
        <f t="shared" si="3"/>
        <v>579550</v>
      </c>
      <c r="T20" s="42">
        <v>1034540</v>
      </c>
      <c r="U20" s="42">
        <f t="shared" si="4"/>
        <v>12625540</v>
      </c>
      <c r="V20" s="76"/>
      <c r="W20" s="77"/>
    </row>
    <row r="21" spans="1:23" s="436" customFormat="1" ht="48">
      <c r="A21" s="424">
        <v>7</v>
      </c>
      <c r="B21" s="425" t="s">
        <v>42</v>
      </c>
      <c r="C21" s="426" t="s">
        <v>43</v>
      </c>
      <c r="D21" s="427">
        <v>40094</v>
      </c>
      <c r="E21" s="428" t="s">
        <v>290</v>
      </c>
      <c r="F21" s="429" t="s">
        <v>291</v>
      </c>
      <c r="G21" s="430">
        <v>27</v>
      </c>
      <c r="H21" s="430">
        <v>27</v>
      </c>
      <c r="I21" s="431">
        <v>287.9</v>
      </c>
      <c r="J21" s="432">
        <v>10</v>
      </c>
      <c r="K21" s="432">
        <v>2</v>
      </c>
      <c r="L21" s="432">
        <v>8</v>
      </c>
      <c r="M21" s="423">
        <v>287.9</v>
      </c>
      <c r="N21" s="423">
        <v>91.9</v>
      </c>
      <c r="O21" s="433">
        <v>196</v>
      </c>
      <c r="P21" s="423">
        <v>8871440</v>
      </c>
      <c r="Q21" s="423">
        <v>3992148</v>
      </c>
      <c r="R21" s="423">
        <v>4435720</v>
      </c>
      <c r="S21" s="423">
        <v>443572</v>
      </c>
      <c r="T21" s="423">
        <v>404820</v>
      </c>
      <c r="U21" s="423">
        <f t="shared" si="4"/>
        <v>9276260</v>
      </c>
      <c r="V21" s="434"/>
      <c r="W21" s="435"/>
    </row>
    <row r="22" spans="1:23" ht="48">
      <c r="A22" s="30">
        <v>8</v>
      </c>
      <c r="B22" s="31" t="s">
        <v>44</v>
      </c>
      <c r="C22" s="32" t="s">
        <v>45</v>
      </c>
      <c r="D22" s="33">
        <v>40094</v>
      </c>
      <c r="E22" s="25" t="s">
        <v>290</v>
      </c>
      <c r="F22" s="43" t="s">
        <v>291</v>
      </c>
      <c r="G22" s="34">
        <v>15</v>
      </c>
      <c r="H22" s="34">
        <v>15</v>
      </c>
      <c r="I22" s="35">
        <v>182.7</v>
      </c>
      <c r="J22" s="26">
        <v>6</v>
      </c>
      <c r="K22" s="26">
        <v>3</v>
      </c>
      <c r="L22" s="26">
        <v>3</v>
      </c>
      <c r="M22" s="44">
        <v>182.7</v>
      </c>
      <c r="N22" s="148">
        <v>60.8</v>
      </c>
      <c r="O22" s="136">
        <v>121.9</v>
      </c>
      <c r="P22" s="395">
        <f t="shared" si="0"/>
        <v>6321420</v>
      </c>
      <c r="Q22" s="395">
        <f t="shared" si="1"/>
        <v>2844639</v>
      </c>
      <c r="R22" s="395">
        <f t="shared" si="2"/>
        <v>3160710</v>
      </c>
      <c r="S22" s="395">
        <f t="shared" si="3"/>
        <v>316071</v>
      </c>
      <c r="T22" s="42">
        <v>982640</v>
      </c>
      <c r="U22" s="42">
        <f t="shared" si="4"/>
        <v>7304060</v>
      </c>
      <c r="V22" s="76"/>
      <c r="W22" s="77"/>
    </row>
    <row r="23" spans="1:23" ht="48">
      <c r="A23" s="37">
        <v>9</v>
      </c>
      <c r="B23" s="38" t="s">
        <v>46</v>
      </c>
      <c r="C23" s="39" t="s">
        <v>47</v>
      </c>
      <c r="D23" s="40">
        <v>40756</v>
      </c>
      <c r="E23" s="25" t="s">
        <v>290</v>
      </c>
      <c r="F23" s="41" t="s">
        <v>37</v>
      </c>
      <c r="G23" s="41">
        <v>11</v>
      </c>
      <c r="H23" s="41">
        <v>11</v>
      </c>
      <c r="I23" s="42">
        <v>237.9</v>
      </c>
      <c r="J23" s="43">
        <v>7</v>
      </c>
      <c r="K23" s="43">
        <v>7</v>
      </c>
      <c r="L23" s="43">
        <v>0</v>
      </c>
      <c r="M23" s="44">
        <v>237.9</v>
      </c>
      <c r="N23" s="148">
        <v>237.9</v>
      </c>
      <c r="O23" s="136">
        <v>0</v>
      </c>
      <c r="P23" s="395">
        <f t="shared" si="0"/>
        <v>8231340</v>
      </c>
      <c r="Q23" s="395">
        <f t="shared" si="1"/>
        <v>3704103</v>
      </c>
      <c r="R23" s="395">
        <f t="shared" si="2"/>
        <v>4115670</v>
      </c>
      <c r="S23" s="395">
        <f t="shared" si="3"/>
        <v>411567</v>
      </c>
      <c r="T23" s="42">
        <v>636640</v>
      </c>
      <c r="U23" s="42">
        <f t="shared" si="4"/>
        <v>8867980</v>
      </c>
      <c r="V23" s="76"/>
      <c r="W23" s="77"/>
    </row>
    <row r="24" spans="1:23" s="399" customFormat="1" ht="48">
      <c r="A24" s="386">
        <v>10</v>
      </c>
      <c r="B24" s="437" t="s">
        <v>48</v>
      </c>
      <c r="C24" s="438" t="s">
        <v>49</v>
      </c>
      <c r="D24" s="439">
        <v>40756</v>
      </c>
      <c r="E24" s="390" t="s">
        <v>290</v>
      </c>
      <c r="F24" s="440" t="s">
        <v>291</v>
      </c>
      <c r="G24" s="441">
        <v>18</v>
      </c>
      <c r="H24" s="441">
        <v>18</v>
      </c>
      <c r="I24" s="395">
        <v>254</v>
      </c>
      <c r="J24" s="440">
        <v>8</v>
      </c>
      <c r="K24" s="440">
        <v>4</v>
      </c>
      <c r="L24" s="440">
        <v>4</v>
      </c>
      <c r="M24" s="394">
        <v>254</v>
      </c>
      <c r="N24" s="395">
        <v>108.7</v>
      </c>
      <c r="O24" s="396">
        <v>145.3</v>
      </c>
      <c r="P24" s="395">
        <v>8466294.2</v>
      </c>
      <c r="Q24" s="395">
        <v>3809832.39</v>
      </c>
      <c r="R24" s="395">
        <f t="shared" si="2"/>
        <v>4233147.1</v>
      </c>
      <c r="S24" s="395">
        <f t="shared" si="3"/>
        <v>423314.70999999996</v>
      </c>
      <c r="T24" s="395">
        <v>155700</v>
      </c>
      <c r="U24" s="395">
        <f t="shared" si="4"/>
        <v>8621994.2</v>
      </c>
      <c r="V24" s="397"/>
      <c r="W24" s="398"/>
    </row>
    <row r="25" spans="1:23" ht="48">
      <c r="A25" s="37">
        <v>11</v>
      </c>
      <c r="B25" s="38" t="s">
        <v>50</v>
      </c>
      <c r="C25" s="46" t="s">
        <v>51</v>
      </c>
      <c r="D25" s="40">
        <v>40484</v>
      </c>
      <c r="E25" s="25" t="s">
        <v>290</v>
      </c>
      <c r="F25" s="43" t="s">
        <v>291</v>
      </c>
      <c r="G25" s="41">
        <v>4</v>
      </c>
      <c r="H25" s="41">
        <v>4</v>
      </c>
      <c r="I25" s="42">
        <v>58.3</v>
      </c>
      <c r="J25" s="43">
        <v>2</v>
      </c>
      <c r="K25" s="43">
        <v>1</v>
      </c>
      <c r="L25" s="43">
        <v>1</v>
      </c>
      <c r="M25" s="44">
        <v>58.3</v>
      </c>
      <c r="N25" s="148">
        <v>26.9</v>
      </c>
      <c r="O25" s="136">
        <v>31.4</v>
      </c>
      <c r="P25" s="395">
        <f t="shared" si="0"/>
        <v>2017180</v>
      </c>
      <c r="Q25" s="395">
        <f t="shared" si="1"/>
        <v>907731</v>
      </c>
      <c r="R25" s="395">
        <f t="shared" si="2"/>
        <v>1008590</v>
      </c>
      <c r="S25" s="395">
        <f t="shared" si="3"/>
        <v>100859</v>
      </c>
      <c r="T25" s="42">
        <v>38060</v>
      </c>
      <c r="U25" s="42">
        <f t="shared" si="4"/>
        <v>2055240</v>
      </c>
      <c r="V25" s="76"/>
      <c r="W25" s="77"/>
    </row>
    <row r="26" spans="1:23" ht="48">
      <c r="A26" s="30">
        <v>12</v>
      </c>
      <c r="B26" s="38" t="s">
        <v>52</v>
      </c>
      <c r="C26" s="46" t="s">
        <v>53</v>
      </c>
      <c r="D26" s="40">
        <v>40837</v>
      </c>
      <c r="E26" s="25" t="s">
        <v>290</v>
      </c>
      <c r="F26" s="43" t="s">
        <v>291</v>
      </c>
      <c r="G26" s="41">
        <v>7</v>
      </c>
      <c r="H26" s="41">
        <v>7</v>
      </c>
      <c r="I26" s="42">
        <v>114.9</v>
      </c>
      <c r="J26" s="43">
        <v>4</v>
      </c>
      <c r="K26" s="43">
        <v>4</v>
      </c>
      <c r="L26" s="43">
        <v>0</v>
      </c>
      <c r="M26" s="44">
        <v>114.9</v>
      </c>
      <c r="N26" s="148">
        <v>114.9</v>
      </c>
      <c r="O26" s="136">
        <v>0</v>
      </c>
      <c r="P26" s="395">
        <f t="shared" si="0"/>
        <v>3975540</v>
      </c>
      <c r="Q26" s="395">
        <f t="shared" si="1"/>
        <v>1788993</v>
      </c>
      <c r="R26" s="395">
        <f t="shared" si="2"/>
        <v>1987770</v>
      </c>
      <c r="S26" s="395">
        <f t="shared" si="3"/>
        <v>198777</v>
      </c>
      <c r="T26" s="42">
        <v>432500</v>
      </c>
      <c r="U26" s="42">
        <f t="shared" si="4"/>
        <v>4408040</v>
      </c>
      <c r="V26" s="76"/>
      <c r="W26" s="77"/>
    </row>
    <row r="27" spans="1:23" ht="48">
      <c r="A27" s="37">
        <v>13</v>
      </c>
      <c r="B27" s="38" t="s">
        <v>54</v>
      </c>
      <c r="C27" s="46" t="s">
        <v>55</v>
      </c>
      <c r="D27" s="40">
        <v>40781</v>
      </c>
      <c r="E27" s="25" t="s">
        <v>290</v>
      </c>
      <c r="F27" s="43" t="s">
        <v>291</v>
      </c>
      <c r="G27" s="41">
        <v>11</v>
      </c>
      <c r="H27" s="41">
        <v>11</v>
      </c>
      <c r="I27" s="47">
        <v>144.8</v>
      </c>
      <c r="J27" s="41">
        <v>6</v>
      </c>
      <c r="K27" s="41">
        <v>2</v>
      </c>
      <c r="L27" s="41">
        <v>4</v>
      </c>
      <c r="M27" s="44">
        <v>144.8</v>
      </c>
      <c r="N27" s="148">
        <v>39.6</v>
      </c>
      <c r="O27" s="251">
        <v>105.20000000000002</v>
      </c>
      <c r="P27" s="395">
        <f t="shared" si="0"/>
        <v>5010080</v>
      </c>
      <c r="Q27" s="395">
        <f t="shared" si="1"/>
        <v>2254536</v>
      </c>
      <c r="R27" s="395">
        <f t="shared" si="2"/>
        <v>2505040</v>
      </c>
      <c r="S27" s="395">
        <f t="shared" si="3"/>
        <v>250504</v>
      </c>
      <c r="T27" s="42">
        <v>1484340</v>
      </c>
      <c r="U27" s="42">
        <f t="shared" si="4"/>
        <v>6494420</v>
      </c>
      <c r="V27" s="76"/>
      <c r="W27" s="77"/>
    </row>
    <row r="28" spans="1:23" ht="48">
      <c r="A28" s="30">
        <v>14</v>
      </c>
      <c r="B28" s="38" t="s">
        <v>56</v>
      </c>
      <c r="C28" s="46" t="s">
        <v>57</v>
      </c>
      <c r="D28" s="40">
        <v>40094</v>
      </c>
      <c r="E28" s="25" t="s">
        <v>290</v>
      </c>
      <c r="F28" s="43" t="s">
        <v>291</v>
      </c>
      <c r="G28" s="41">
        <v>8</v>
      </c>
      <c r="H28" s="41">
        <v>8</v>
      </c>
      <c r="I28" s="47">
        <v>210.2</v>
      </c>
      <c r="J28" s="41">
        <v>5</v>
      </c>
      <c r="K28" s="41">
        <v>2</v>
      </c>
      <c r="L28" s="41">
        <v>3</v>
      </c>
      <c r="M28" s="44">
        <v>210.2</v>
      </c>
      <c r="N28" s="148">
        <v>84.7</v>
      </c>
      <c r="O28" s="251">
        <v>125.49999999999999</v>
      </c>
      <c r="P28" s="395">
        <f t="shared" si="0"/>
        <v>7272920</v>
      </c>
      <c r="Q28" s="395">
        <f t="shared" si="1"/>
        <v>3272814</v>
      </c>
      <c r="R28" s="395">
        <f t="shared" si="2"/>
        <v>3636460</v>
      </c>
      <c r="S28" s="395">
        <f t="shared" si="3"/>
        <v>363646</v>
      </c>
      <c r="T28" s="42">
        <v>0</v>
      </c>
      <c r="U28" s="42">
        <f t="shared" si="4"/>
        <v>7272920</v>
      </c>
      <c r="V28" s="76"/>
      <c r="W28" s="77"/>
    </row>
    <row r="29" spans="1:23" ht="48">
      <c r="A29" s="37">
        <v>15</v>
      </c>
      <c r="B29" s="38" t="s">
        <v>58</v>
      </c>
      <c r="C29" s="46" t="s">
        <v>59</v>
      </c>
      <c r="D29" s="40">
        <v>40094</v>
      </c>
      <c r="E29" s="25" t="s">
        <v>290</v>
      </c>
      <c r="F29" s="43" t="s">
        <v>291</v>
      </c>
      <c r="G29" s="41">
        <v>8</v>
      </c>
      <c r="H29" s="41">
        <v>8</v>
      </c>
      <c r="I29" s="42">
        <v>123.2</v>
      </c>
      <c r="J29" s="41">
        <v>4</v>
      </c>
      <c r="K29" s="41">
        <v>2</v>
      </c>
      <c r="L29" s="41">
        <v>2</v>
      </c>
      <c r="M29" s="44">
        <v>123.2</v>
      </c>
      <c r="N29" s="148">
        <v>67.7</v>
      </c>
      <c r="O29" s="251">
        <v>55.5</v>
      </c>
      <c r="P29" s="395">
        <f t="shared" si="0"/>
        <v>4262720</v>
      </c>
      <c r="Q29" s="395">
        <f t="shared" si="1"/>
        <v>1918224</v>
      </c>
      <c r="R29" s="395">
        <f t="shared" si="2"/>
        <v>2131360</v>
      </c>
      <c r="S29" s="395">
        <f t="shared" si="3"/>
        <v>213136</v>
      </c>
      <c r="T29" s="42">
        <v>332160</v>
      </c>
      <c r="U29" s="42">
        <f t="shared" si="4"/>
        <v>4594880</v>
      </c>
      <c r="V29" s="76"/>
      <c r="W29" s="77"/>
    </row>
    <row r="30" spans="1:23" ht="48">
      <c r="A30" s="30">
        <v>16</v>
      </c>
      <c r="B30" s="38" t="s">
        <v>60</v>
      </c>
      <c r="C30" s="46" t="s">
        <v>61</v>
      </c>
      <c r="D30" s="40">
        <v>40094</v>
      </c>
      <c r="E30" s="25" t="s">
        <v>290</v>
      </c>
      <c r="F30" s="43" t="s">
        <v>291</v>
      </c>
      <c r="G30" s="41">
        <v>28</v>
      </c>
      <c r="H30" s="41">
        <v>28</v>
      </c>
      <c r="I30" s="42">
        <v>479.1</v>
      </c>
      <c r="J30" s="41">
        <v>11</v>
      </c>
      <c r="K30" s="41">
        <v>2</v>
      </c>
      <c r="L30" s="41">
        <v>9</v>
      </c>
      <c r="M30" s="44">
        <v>479.1</v>
      </c>
      <c r="N30" s="148">
        <v>63.4</v>
      </c>
      <c r="O30" s="251">
        <v>415.7</v>
      </c>
      <c r="P30" s="395">
        <f t="shared" si="0"/>
        <v>16576860</v>
      </c>
      <c r="Q30" s="395">
        <f t="shared" si="1"/>
        <v>7459587</v>
      </c>
      <c r="R30" s="395">
        <f t="shared" si="2"/>
        <v>8288430</v>
      </c>
      <c r="S30" s="395">
        <f t="shared" si="3"/>
        <v>828843</v>
      </c>
      <c r="T30" s="42">
        <v>131480</v>
      </c>
      <c r="U30" s="42">
        <f t="shared" si="4"/>
        <v>16708340</v>
      </c>
      <c r="V30" s="76"/>
      <c r="W30" s="77"/>
    </row>
    <row r="31" spans="1:23" s="399" customFormat="1" ht="48">
      <c r="A31" s="442">
        <v>17</v>
      </c>
      <c r="B31" s="437" t="s">
        <v>62</v>
      </c>
      <c r="C31" s="438" t="s">
        <v>63</v>
      </c>
      <c r="D31" s="439">
        <v>40891</v>
      </c>
      <c r="E31" s="390" t="s">
        <v>290</v>
      </c>
      <c r="F31" s="440" t="s">
        <v>37</v>
      </c>
      <c r="G31" s="441">
        <v>16</v>
      </c>
      <c r="H31" s="441">
        <v>16</v>
      </c>
      <c r="I31" s="395">
        <v>254.1</v>
      </c>
      <c r="J31" s="441">
        <v>10</v>
      </c>
      <c r="K31" s="441">
        <v>3</v>
      </c>
      <c r="L31" s="441">
        <v>7</v>
      </c>
      <c r="M31" s="394">
        <v>254.1</v>
      </c>
      <c r="N31" s="395">
        <v>75.9</v>
      </c>
      <c r="O31" s="394">
        <v>178.2</v>
      </c>
      <c r="P31" s="395">
        <v>8791860</v>
      </c>
      <c r="Q31" s="395">
        <v>3956337</v>
      </c>
      <c r="R31" s="395">
        <f t="shared" si="2"/>
        <v>4395930</v>
      </c>
      <c r="S31" s="395">
        <f t="shared" si="3"/>
        <v>439593</v>
      </c>
      <c r="T31" s="395">
        <v>494780</v>
      </c>
      <c r="U31" s="395">
        <f t="shared" si="4"/>
        <v>9286640</v>
      </c>
      <c r="V31" s="397"/>
      <c r="W31" s="398"/>
    </row>
    <row r="32" spans="1:23" ht="48">
      <c r="A32" s="30">
        <v>18</v>
      </c>
      <c r="B32" s="38" t="s">
        <v>64</v>
      </c>
      <c r="C32" s="46" t="s">
        <v>65</v>
      </c>
      <c r="D32" s="40">
        <v>40502</v>
      </c>
      <c r="E32" s="25" t="s">
        <v>290</v>
      </c>
      <c r="F32" s="43" t="s">
        <v>37</v>
      </c>
      <c r="G32" s="41">
        <v>23</v>
      </c>
      <c r="H32" s="41">
        <v>23</v>
      </c>
      <c r="I32" s="42">
        <v>342.9</v>
      </c>
      <c r="J32" s="41">
        <v>10</v>
      </c>
      <c r="K32" s="41">
        <v>7</v>
      </c>
      <c r="L32" s="41">
        <v>3</v>
      </c>
      <c r="M32" s="44">
        <v>342.9</v>
      </c>
      <c r="N32" s="148">
        <v>236.7</v>
      </c>
      <c r="O32" s="251">
        <v>106.19999999999999</v>
      </c>
      <c r="P32" s="395">
        <f t="shared" si="0"/>
        <v>11864340</v>
      </c>
      <c r="Q32" s="395">
        <f t="shared" si="1"/>
        <v>5338953</v>
      </c>
      <c r="R32" s="395">
        <f t="shared" si="2"/>
        <v>5932170</v>
      </c>
      <c r="S32" s="395">
        <f t="shared" si="3"/>
        <v>593217</v>
      </c>
      <c r="T32" s="42">
        <v>643560</v>
      </c>
      <c r="U32" s="42">
        <f t="shared" si="4"/>
        <v>12507900</v>
      </c>
      <c r="V32" s="76"/>
      <c r="W32" s="77"/>
    </row>
    <row r="33" spans="1:23" ht="48">
      <c r="A33" s="37">
        <v>19</v>
      </c>
      <c r="B33" s="38" t="s">
        <v>66</v>
      </c>
      <c r="C33" s="46" t="s">
        <v>67</v>
      </c>
      <c r="D33" s="40">
        <v>40103</v>
      </c>
      <c r="E33" s="25" t="s">
        <v>290</v>
      </c>
      <c r="F33" s="41" t="s">
        <v>37</v>
      </c>
      <c r="G33" s="41">
        <v>20</v>
      </c>
      <c r="H33" s="41">
        <v>20</v>
      </c>
      <c r="I33" s="42">
        <v>310.9</v>
      </c>
      <c r="J33" s="41">
        <v>11</v>
      </c>
      <c r="K33" s="41">
        <v>11</v>
      </c>
      <c r="L33" s="41">
        <v>0</v>
      </c>
      <c r="M33" s="44">
        <v>310.9</v>
      </c>
      <c r="N33" s="148">
        <v>310.9</v>
      </c>
      <c r="O33" s="251">
        <v>0</v>
      </c>
      <c r="P33" s="395">
        <f t="shared" si="0"/>
        <v>10757140</v>
      </c>
      <c r="Q33" s="395">
        <f t="shared" si="1"/>
        <v>4840713</v>
      </c>
      <c r="R33" s="395">
        <f t="shared" si="2"/>
        <v>5378570</v>
      </c>
      <c r="S33" s="395">
        <f t="shared" si="3"/>
        <v>537857</v>
      </c>
      <c r="T33" s="42">
        <v>1930680</v>
      </c>
      <c r="U33" s="42">
        <f t="shared" si="4"/>
        <v>12687820</v>
      </c>
      <c r="V33" s="76"/>
      <c r="W33" s="77"/>
    </row>
    <row r="34" spans="1:23" ht="48">
      <c r="A34" s="30">
        <v>20</v>
      </c>
      <c r="B34" s="38" t="s">
        <v>68</v>
      </c>
      <c r="C34" s="46" t="s">
        <v>69</v>
      </c>
      <c r="D34" s="40">
        <v>40849</v>
      </c>
      <c r="E34" s="25" t="s">
        <v>290</v>
      </c>
      <c r="F34" s="43" t="s">
        <v>291</v>
      </c>
      <c r="G34" s="41">
        <v>6</v>
      </c>
      <c r="H34" s="41">
        <v>6</v>
      </c>
      <c r="I34" s="42">
        <v>123</v>
      </c>
      <c r="J34" s="41">
        <v>4</v>
      </c>
      <c r="K34" s="41">
        <v>3</v>
      </c>
      <c r="L34" s="41">
        <v>1</v>
      </c>
      <c r="M34" s="44">
        <v>123</v>
      </c>
      <c r="N34" s="148">
        <v>81.2</v>
      </c>
      <c r="O34" s="251">
        <v>41.8</v>
      </c>
      <c r="P34" s="395">
        <f t="shared" si="0"/>
        <v>4255800</v>
      </c>
      <c r="Q34" s="395">
        <f t="shared" si="1"/>
        <v>1915110</v>
      </c>
      <c r="R34" s="395">
        <f t="shared" si="2"/>
        <v>2127900</v>
      </c>
      <c r="S34" s="395">
        <f t="shared" si="3"/>
        <v>212790</v>
      </c>
      <c r="T34" s="42">
        <v>110720</v>
      </c>
      <c r="U34" s="42">
        <f t="shared" si="4"/>
        <v>4366520</v>
      </c>
      <c r="V34" s="76"/>
      <c r="W34" s="77"/>
    </row>
    <row r="35" spans="1:23" ht="48">
      <c r="A35" s="37">
        <v>21</v>
      </c>
      <c r="B35" s="38" t="s">
        <v>70</v>
      </c>
      <c r="C35" s="46" t="s">
        <v>71</v>
      </c>
      <c r="D35" s="40">
        <v>40332</v>
      </c>
      <c r="E35" s="25" t="s">
        <v>290</v>
      </c>
      <c r="F35" s="41" t="s">
        <v>37</v>
      </c>
      <c r="G35" s="41">
        <v>7</v>
      </c>
      <c r="H35" s="41">
        <v>7</v>
      </c>
      <c r="I35" s="42">
        <v>88.7</v>
      </c>
      <c r="J35" s="41">
        <v>3</v>
      </c>
      <c r="K35" s="41">
        <v>2</v>
      </c>
      <c r="L35" s="41">
        <v>1</v>
      </c>
      <c r="M35" s="44">
        <v>88.7</v>
      </c>
      <c r="N35" s="148">
        <v>56.1</v>
      </c>
      <c r="O35" s="251">
        <v>32.6</v>
      </c>
      <c r="P35" s="395">
        <f t="shared" si="0"/>
        <v>3069020</v>
      </c>
      <c r="Q35" s="395">
        <f t="shared" si="1"/>
        <v>1381059</v>
      </c>
      <c r="R35" s="395">
        <f t="shared" si="2"/>
        <v>1534510</v>
      </c>
      <c r="S35" s="395">
        <f t="shared" si="3"/>
        <v>153451</v>
      </c>
      <c r="T35" s="42">
        <v>138400</v>
      </c>
      <c r="U35" s="42">
        <f t="shared" si="4"/>
        <v>3207420</v>
      </c>
      <c r="V35" s="76"/>
      <c r="W35" s="77"/>
    </row>
    <row r="36" spans="1:23" ht="48">
      <c r="A36" s="30">
        <v>22</v>
      </c>
      <c r="B36" s="38" t="s">
        <v>72</v>
      </c>
      <c r="C36" s="46" t="s">
        <v>73</v>
      </c>
      <c r="D36" s="40">
        <v>38672</v>
      </c>
      <c r="E36" s="25" t="s">
        <v>290</v>
      </c>
      <c r="F36" s="43" t="s">
        <v>291</v>
      </c>
      <c r="G36" s="41">
        <v>13</v>
      </c>
      <c r="H36" s="41">
        <v>13</v>
      </c>
      <c r="I36" s="42">
        <v>158.9</v>
      </c>
      <c r="J36" s="41">
        <v>6</v>
      </c>
      <c r="K36" s="41">
        <v>4</v>
      </c>
      <c r="L36" s="41">
        <v>2</v>
      </c>
      <c r="M36" s="44">
        <v>158.9</v>
      </c>
      <c r="N36" s="148">
        <v>97.5</v>
      </c>
      <c r="O36" s="251">
        <v>61.4</v>
      </c>
      <c r="P36" s="395">
        <f t="shared" si="0"/>
        <v>5497940</v>
      </c>
      <c r="Q36" s="395">
        <f t="shared" si="1"/>
        <v>2474073</v>
      </c>
      <c r="R36" s="395">
        <f t="shared" si="2"/>
        <v>2748970</v>
      </c>
      <c r="S36" s="395">
        <f t="shared" si="3"/>
        <v>274897</v>
      </c>
      <c r="T36" s="42">
        <v>588200</v>
      </c>
      <c r="U36" s="42">
        <f t="shared" si="4"/>
        <v>6086140</v>
      </c>
      <c r="V36" s="76"/>
      <c r="W36" s="77"/>
    </row>
    <row r="37" spans="1:23" s="399" customFormat="1" ht="48">
      <c r="A37" s="442">
        <v>23</v>
      </c>
      <c r="B37" s="437" t="s">
        <v>74</v>
      </c>
      <c r="C37" s="438" t="s">
        <v>75</v>
      </c>
      <c r="D37" s="439">
        <v>38672</v>
      </c>
      <c r="E37" s="390" t="s">
        <v>290</v>
      </c>
      <c r="F37" s="440" t="s">
        <v>291</v>
      </c>
      <c r="G37" s="441">
        <v>14</v>
      </c>
      <c r="H37" s="441">
        <v>14</v>
      </c>
      <c r="I37" s="395">
        <v>234.7</v>
      </c>
      <c r="J37" s="441">
        <v>7</v>
      </c>
      <c r="K37" s="441">
        <v>4</v>
      </c>
      <c r="L37" s="441">
        <v>3</v>
      </c>
      <c r="M37" s="394">
        <v>234.7</v>
      </c>
      <c r="N37" s="395">
        <v>137.1</v>
      </c>
      <c r="O37" s="394">
        <v>97.6</v>
      </c>
      <c r="P37" s="395">
        <v>7890728</v>
      </c>
      <c r="Q37" s="395">
        <v>3550827.6</v>
      </c>
      <c r="R37" s="395">
        <f t="shared" si="2"/>
        <v>3945364</v>
      </c>
      <c r="S37" s="395">
        <f t="shared" si="3"/>
        <v>394536.4</v>
      </c>
      <c r="T37" s="395">
        <v>148780</v>
      </c>
      <c r="U37" s="395">
        <f t="shared" si="4"/>
        <v>8039508</v>
      </c>
      <c r="V37" s="397"/>
      <c r="W37" s="398"/>
    </row>
    <row r="38" spans="1:23" ht="36">
      <c r="A38" s="30">
        <v>24</v>
      </c>
      <c r="B38" s="38" t="s">
        <v>76</v>
      </c>
      <c r="C38" s="46" t="s">
        <v>77</v>
      </c>
      <c r="D38" s="40">
        <v>40031</v>
      </c>
      <c r="E38" s="25" t="s">
        <v>290</v>
      </c>
      <c r="F38" s="43" t="s">
        <v>291</v>
      </c>
      <c r="G38" s="41">
        <v>4</v>
      </c>
      <c r="H38" s="41">
        <v>4</v>
      </c>
      <c r="I38" s="42">
        <v>108.8</v>
      </c>
      <c r="J38" s="41">
        <v>3</v>
      </c>
      <c r="K38" s="41">
        <v>2</v>
      </c>
      <c r="L38" s="41">
        <v>1</v>
      </c>
      <c r="M38" s="44">
        <v>108.8</v>
      </c>
      <c r="N38" s="148">
        <v>66.2</v>
      </c>
      <c r="O38" s="251">
        <v>42.6</v>
      </c>
      <c r="P38" s="395">
        <f t="shared" si="0"/>
        <v>3764480</v>
      </c>
      <c r="Q38" s="395">
        <f t="shared" si="1"/>
        <v>1694016</v>
      </c>
      <c r="R38" s="395">
        <f t="shared" si="2"/>
        <v>1882240</v>
      </c>
      <c r="S38" s="395">
        <f t="shared" si="3"/>
        <v>188224</v>
      </c>
      <c r="T38" s="42">
        <v>0</v>
      </c>
      <c r="U38" s="42">
        <f t="shared" si="4"/>
        <v>3764480</v>
      </c>
      <c r="V38" s="76"/>
      <c r="W38" s="77"/>
    </row>
    <row r="39" spans="1:23" s="399" customFormat="1" ht="48">
      <c r="A39" s="442">
        <v>25</v>
      </c>
      <c r="B39" s="437" t="s">
        <v>78</v>
      </c>
      <c r="C39" s="438" t="s">
        <v>79</v>
      </c>
      <c r="D39" s="439">
        <v>40094</v>
      </c>
      <c r="E39" s="390" t="s">
        <v>290</v>
      </c>
      <c r="F39" s="440" t="s">
        <v>291</v>
      </c>
      <c r="G39" s="441">
        <v>7</v>
      </c>
      <c r="H39" s="441">
        <v>7</v>
      </c>
      <c r="I39" s="395">
        <v>104</v>
      </c>
      <c r="J39" s="441">
        <v>4</v>
      </c>
      <c r="K39" s="441">
        <v>3</v>
      </c>
      <c r="L39" s="441">
        <v>1</v>
      </c>
      <c r="M39" s="394">
        <v>104</v>
      </c>
      <c r="N39" s="395">
        <v>78.5</v>
      </c>
      <c r="O39" s="394">
        <v>25.5</v>
      </c>
      <c r="P39" s="395">
        <v>3477453.2</v>
      </c>
      <c r="Q39" s="395">
        <f t="shared" si="1"/>
        <v>1564853.9400000002</v>
      </c>
      <c r="R39" s="395">
        <f t="shared" si="2"/>
        <v>1738726.6</v>
      </c>
      <c r="S39" s="395">
        <f t="shared" si="3"/>
        <v>173872.66000000003</v>
      </c>
      <c r="T39" s="395">
        <v>0</v>
      </c>
      <c r="U39" s="395">
        <f t="shared" si="4"/>
        <v>3477453.2</v>
      </c>
      <c r="V39" s="397"/>
      <c r="W39" s="398"/>
    </row>
    <row r="40" spans="1:23" ht="36">
      <c r="A40" s="30">
        <v>26</v>
      </c>
      <c r="B40" s="38" t="s">
        <v>80</v>
      </c>
      <c r="C40" s="46" t="s">
        <v>81</v>
      </c>
      <c r="D40" s="40">
        <v>40031</v>
      </c>
      <c r="E40" s="25" t="s">
        <v>290</v>
      </c>
      <c r="F40" s="43" t="s">
        <v>291</v>
      </c>
      <c r="G40" s="41">
        <v>6</v>
      </c>
      <c r="H40" s="41">
        <v>6</v>
      </c>
      <c r="I40" s="42">
        <v>127</v>
      </c>
      <c r="J40" s="41">
        <v>4</v>
      </c>
      <c r="K40" s="41">
        <v>2</v>
      </c>
      <c r="L40" s="41">
        <v>2</v>
      </c>
      <c r="M40" s="44">
        <v>127</v>
      </c>
      <c r="N40" s="148">
        <v>58.6</v>
      </c>
      <c r="O40" s="251">
        <v>68.4</v>
      </c>
      <c r="P40" s="395">
        <f t="shared" si="0"/>
        <v>4394200</v>
      </c>
      <c r="Q40" s="395">
        <f t="shared" si="1"/>
        <v>1977390</v>
      </c>
      <c r="R40" s="395">
        <f t="shared" si="2"/>
        <v>2197100</v>
      </c>
      <c r="S40" s="395">
        <f t="shared" si="3"/>
        <v>219710</v>
      </c>
      <c r="T40" s="42">
        <v>477480</v>
      </c>
      <c r="U40" s="42">
        <f t="shared" si="4"/>
        <v>4871680</v>
      </c>
      <c r="V40" s="76"/>
      <c r="W40" s="77"/>
    </row>
    <row r="41" spans="1:23" ht="48">
      <c r="A41" s="37">
        <v>27</v>
      </c>
      <c r="B41" s="38" t="s">
        <v>82</v>
      </c>
      <c r="C41" s="46" t="s">
        <v>83</v>
      </c>
      <c r="D41" s="40">
        <v>40891</v>
      </c>
      <c r="E41" s="25" t="s">
        <v>290</v>
      </c>
      <c r="F41" s="43" t="s">
        <v>291</v>
      </c>
      <c r="G41" s="41">
        <v>7</v>
      </c>
      <c r="H41" s="41">
        <v>7</v>
      </c>
      <c r="I41" s="42">
        <v>125</v>
      </c>
      <c r="J41" s="41">
        <v>4</v>
      </c>
      <c r="K41" s="41">
        <v>0</v>
      </c>
      <c r="L41" s="41">
        <v>4</v>
      </c>
      <c r="M41" s="44">
        <v>125</v>
      </c>
      <c r="N41" s="148">
        <v>0</v>
      </c>
      <c r="O41" s="251">
        <v>125</v>
      </c>
      <c r="P41" s="395">
        <f t="shared" si="0"/>
        <v>4325000</v>
      </c>
      <c r="Q41" s="395">
        <f t="shared" si="1"/>
        <v>1946250</v>
      </c>
      <c r="R41" s="395">
        <f t="shared" si="2"/>
        <v>2162500</v>
      </c>
      <c r="S41" s="395">
        <f t="shared" si="3"/>
        <v>216250</v>
      </c>
      <c r="T41" s="42">
        <v>0</v>
      </c>
      <c r="U41" s="42">
        <f t="shared" si="4"/>
        <v>4325000</v>
      </c>
      <c r="V41" s="76"/>
      <c r="W41" s="77"/>
    </row>
    <row r="42" spans="1:23" ht="48">
      <c r="A42" s="30">
        <v>28</v>
      </c>
      <c r="B42" s="38" t="s">
        <v>84</v>
      </c>
      <c r="C42" s="46" t="s">
        <v>85</v>
      </c>
      <c r="D42" s="40">
        <v>40891</v>
      </c>
      <c r="E42" s="25" t="s">
        <v>290</v>
      </c>
      <c r="F42" s="43" t="s">
        <v>291</v>
      </c>
      <c r="G42" s="41">
        <v>5</v>
      </c>
      <c r="H42" s="41">
        <v>5</v>
      </c>
      <c r="I42" s="42">
        <v>96.5</v>
      </c>
      <c r="J42" s="41">
        <v>2</v>
      </c>
      <c r="K42" s="41">
        <v>0</v>
      </c>
      <c r="L42" s="41">
        <v>2</v>
      </c>
      <c r="M42" s="44">
        <v>96.5</v>
      </c>
      <c r="N42" s="148">
        <v>0</v>
      </c>
      <c r="O42" s="251">
        <v>96.5</v>
      </c>
      <c r="P42" s="395">
        <f t="shared" si="0"/>
        <v>3338900</v>
      </c>
      <c r="Q42" s="395">
        <f t="shared" si="1"/>
        <v>1502505</v>
      </c>
      <c r="R42" s="395">
        <f t="shared" si="2"/>
        <v>1669450</v>
      </c>
      <c r="S42" s="395">
        <f t="shared" si="3"/>
        <v>166945</v>
      </c>
      <c r="T42" s="42">
        <v>0</v>
      </c>
      <c r="U42" s="42">
        <f t="shared" si="4"/>
        <v>3338900</v>
      </c>
      <c r="V42" s="76"/>
      <c r="W42" s="77"/>
    </row>
    <row r="43" spans="1:23" ht="48">
      <c r="A43" s="37">
        <v>29</v>
      </c>
      <c r="B43" s="38" t="s">
        <v>86</v>
      </c>
      <c r="C43" s="46" t="s">
        <v>87</v>
      </c>
      <c r="D43" s="40">
        <v>38672</v>
      </c>
      <c r="E43" s="25" t="s">
        <v>290</v>
      </c>
      <c r="F43" s="43" t="s">
        <v>291</v>
      </c>
      <c r="G43" s="41">
        <v>11</v>
      </c>
      <c r="H43" s="41">
        <v>11</v>
      </c>
      <c r="I43" s="42">
        <v>151.1</v>
      </c>
      <c r="J43" s="41">
        <v>5</v>
      </c>
      <c r="K43" s="41">
        <v>2</v>
      </c>
      <c r="L43" s="41">
        <v>3</v>
      </c>
      <c r="M43" s="44">
        <v>151.10000000000002</v>
      </c>
      <c r="N43" s="148">
        <v>47.7</v>
      </c>
      <c r="O43" s="251">
        <v>103.4</v>
      </c>
      <c r="P43" s="395">
        <f t="shared" si="0"/>
        <v>5228060.000000001</v>
      </c>
      <c r="Q43" s="395">
        <f t="shared" si="1"/>
        <v>2352627.0000000005</v>
      </c>
      <c r="R43" s="395">
        <f t="shared" si="2"/>
        <v>2614030.0000000005</v>
      </c>
      <c r="S43" s="395">
        <f t="shared" si="3"/>
        <v>261403.00000000006</v>
      </c>
      <c r="T43" s="42">
        <v>570900</v>
      </c>
      <c r="U43" s="42">
        <f t="shared" si="4"/>
        <v>5798960.000000001</v>
      </c>
      <c r="V43" s="76"/>
      <c r="W43" s="77"/>
    </row>
    <row r="44" spans="1:23" ht="48">
      <c r="A44" s="30">
        <v>30</v>
      </c>
      <c r="B44" s="38" t="s">
        <v>88</v>
      </c>
      <c r="C44" s="46" t="s">
        <v>89</v>
      </c>
      <c r="D44" s="40">
        <v>40094</v>
      </c>
      <c r="E44" s="25" t="s">
        <v>290</v>
      </c>
      <c r="F44" s="43" t="s">
        <v>291</v>
      </c>
      <c r="G44" s="41">
        <v>7</v>
      </c>
      <c r="H44" s="41">
        <v>7</v>
      </c>
      <c r="I44" s="42">
        <v>107</v>
      </c>
      <c r="J44" s="41">
        <v>4</v>
      </c>
      <c r="K44" s="41">
        <v>1</v>
      </c>
      <c r="L44" s="41">
        <v>3</v>
      </c>
      <c r="M44" s="44">
        <v>107</v>
      </c>
      <c r="N44" s="148">
        <v>30.3</v>
      </c>
      <c r="O44" s="251">
        <v>76.7</v>
      </c>
      <c r="P44" s="395">
        <f t="shared" si="0"/>
        <v>3702200</v>
      </c>
      <c r="Q44" s="395">
        <f t="shared" si="1"/>
        <v>1665990</v>
      </c>
      <c r="R44" s="395">
        <f t="shared" si="2"/>
        <v>1851100</v>
      </c>
      <c r="S44" s="395">
        <f t="shared" si="3"/>
        <v>185110</v>
      </c>
      <c r="T44" s="42">
        <v>0</v>
      </c>
      <c r="U44" s="42">
        <f t="shared" si="4"/>
        <v>3702200</v>
      </c>
      <c r="V44" s="76"/>
      <c r="W44" s="77"/>
    </row>
    <row r="45" spans="1:23" ht="48">
      <c r="A45" s="37">
        <v>31</v>
      </c>
      <c r="B45" s="38" t="s">
        <v>90</v>
      </c>
      <c r="C45" s="46" t="s">
        <v>91</v>
      </c>
      <c r="D45" s="40">
        <v>40094</v>
      </c>
      <c r="E45" s="25" t="s">
        <v>290</v>
      </c>
      <c r="F45" s="41" t="s">
        <v>37</v>
      </c>
      <c r="G45" s="41">
        <v>16</v>
      </c>
      <c r="H45" s="41">
        <v>16</v>
      </c>
      <c r="I45" s="42">
        <v>180.7</v>
      </c>
      <c r="J45" s="41">
        <v>6</v>
      </c>
      <c r="K45" s="41">
        <v>2</v>
      </c>
      <c r="L45" s="41">
        <v>4</v>
      </c>
      <c r="M45" s="44">
        <v>180.7</v>
      </c>
      <c r="N45" s="148">
        <v>92.9</v>
      </c>
      <c r="O45" s="251">
        <v>87.8</v>
      </c>
      <c r="P45" s="395">
        <f t="shared" si="0"/>
        <v>6252220</v>
      </c>
      <c r="Q45" s="395">
        <f t="shared" si="1"/>
        <v>2813499</v>
      </c>
      <c r="R45" s="395">
        <f t="shared" si="2"/>
        <v>3126110</v>
      </c>
      <c r="S45" s="395">
        <f t="shared" si="3"/>
        <v>312611</v>
      </c>
      <c r="T45" s="42">
        <v>0</v>
      </c>
      <c r="U45" s="42">
        <f t="shared" si="4"/>
        <v>6252220</v>
      </c>
      <c r="V45" s="76"/>
      <c r="W45" s="77"/>
    </row>
    <row r="46" spans="1:23" s="399" customFormat="1" ht="48">
      <c r="A46" s="386">
        <v>32</v>
      </c>
      <c r="B46" s="437" t="s">
        <v>92</v>
      </c>
      <c r="C46" s="438" t="s">
        <v>93</v>
      </c>
      <c r="D46" s="439">
        <v>40362</v>
      </c>
      <c r="E46" s="390" t="s">
        <v>290</v>
      </c>
      <c r="F46" s="440" t="s">
        <v>291</v>
      </c>
      <c r="G46" s="441">
        <v>13</v>
      </c>
      <c r="H46" s="441">
        <v>13</v>
      </c>
      <c r="I46" s="395">
        <v>201</v>
      </c>
      <c r="J46" s="441">
        <v>9</v>
      </c>
      <c r="K46" s="441">
        <v>6</v>
      </c>
      <c r="L46" s="441">
        <v>3</v>
      </c>
      <c r="M46" s="394">
        <v>201</v>
      </c>
      <c r="N46" s="395">
        <v>135.9</v>
      </c>
      <c r="O46" s="394">
        <v>65.1</v>
      </c>
      <c r="P46" s="395">
        <v>6761638</v>
      </c>
      <c r="Q46" s="395">
        <f t="shared" si="1"/>
        <v>3042737.1</v>
      </c>
      <c r="R46" s="395">
        <f t="shared" si="2"/>
        <v>3380819</v>
      </c>
      <c r="S46" s="395">
        <f t="shared" si="3"/>
        <v>338081.9</v>
      </c>
      <c r="T46" s="395">
        <v>470560</v>
      </c>
      <c r="U46" s="395">
        <f t="shared" si="4"/>
        <v>7232198</v>
      </c>
      <c r="V46" s="397"/>
      <c r="W46" s="398"/>
    </row>
    <row r="47" spans="1:23" s="399" customFormat="1" ht="48">
      <c r="A47" s="442">
        <v>33</v>
      </c>
      <c r="B47" s="437" t="s">
        <v>94</v>
      </c>
      <c r="C47" s="438" t="s">
        <v>95</v>
      </c>
      <c r="D47" s="439">
        <v>40094</v>
      </c>
      <c r="E47" s="390" t="s">
        <v>290</v>
      </c>
      <c r="F47" s="441" t="s">
        <v>37</v>
      </c>
      <c r="G47" s="441">
        <v>12</v>
      </c>
      <c r="H47" s="441">
        <v>12</v>
      </c>
      <c r="I47" s="395">
        <v>185.3</v>
      </c>
      <c r="J47" s="441">
        <v>5</v>
      </c>
      <c r="K47" s="441">
        <v>3</v>
      </c>
      <c r="L47" s="441">
        <v>2</v>
      </c>
      <c r="M47" s="394">
        <v>185.3</v>
      </c>
      <c r="N47" s="395">
        <v>72.5</v>
      </c>
      <c r="O47" s="394">
        <v>112.8</v>
      </c>
      <c r="P47" s="395">
        <v>6411380</v>
      </c>
      <c r="Q47" s="395">
        <f t="shared" si="1"/>
        <v>2885121</v>
      </c>
      <c r="R47" s="395">
        <f t="shared" si="2"/>
        <v>3205690</v>
      </c>
      <c r="S47" s="395">
        <f t="shared" si="3"/>
        <v>320569</v>
      </c>
      <c r="T47" s="395">
        <v>2812980</v>
      </c>
      <c r="U47" s="395">
        <f t="shared" si="4"/>
        <v>9224360</v>
      </c>
      <c r="V47" s="397"/>
      <c r="W47" s="398"/>
    </row>
    <row r="48" spans="1:23" ht="48">
      <c r="A48" s="30">
        <v>34</v>
      </c>
      <c r="B48" s="38" t="s">
        <v>197</v>
      </c>
      <c r="C48" s="46" t="s">
        <v>93</v>
      </c>
      <c r="D48" s="40">
        <v>40119</v>
      </c>
      <c r="E48" s="25" t="s">
        <v>290</v>
      </c>
      <c r="F48" s="43" t="s">
        <v>291</v>
      </c>
      <c r="G48" s="41">
        <v>7</v>
      </c>
      <c r="H48" s="41">
        <v>7</v>
      </c>
      <c r="I48" s="42">
        <v>90.2</v>
      </c>
      <c r="J48" s="41">
        <v>3</v>
      </c>
      <c r="K48" s="41">
        <v>2</v>
      </c>
      <c r="L48" s="41">
        <v>1</v>
      </c>
      <c r="M48" s="44">
        <v>90.2</v>
      </c>
      <c r="N48" s="148">
        <v>67.9</v>
      </c>
      <c r="O48" s="251">
        <v>22.299999999999997</v>
      </c>
      <c r="P48" s="395">
        <f t="shared" si="0"/>
        <v>3120920</v>
      </c>
      <c r="Q48" s="395">
        <f t="shared" si="1"/>
        <v>1404414</v>
      </c>
      <c r="R48" s="395">
        <f t="shared" si="2"/>
        <v>1560460</v>
      </c>
      <c r="S48" s="395">
        <f t="shared" si="3"/>
        <v>156046</v>
      </c>
      <c r="T48" s="42">
        <v>377140</v>
      </c>
      <c r="U48" s="42">
        <f t="shared" si="4"/>
        <v>3498060</v>
      </c>
      <c r="V48" s="76"/>
      <c r="W48" s="77"/>
    </row>
    <row r="49" spans="1:23" ht="48">
      <c r="A49" s="37">
        <v>35</v>
      </c>
      <c r="B49" s="38" t="s">
        <v>196</v>
      </c>
      <c r="C49" s="46" t="s">
        <v>71</v>
      </c>
      <c r="D49" s="40">
        <v>40119</v>
      </c>
      <c r="E49" s="25" t="s">
        <v>290</v>
      </c>
      <c r="F49" s="43" t="s">
        <v>291</v>
      </c>
      <c r="G49" s="41">
        <v>18</v>
      </c>
      <c r="H49" s="41">
        <v>18</v>
      </c>
      <c r="I49" s="42">
        <v>181.6</v>
      </c>
      <c r="J49" s="41">
        <v>8</v>
      </c>
      <c r="K49" s="41">
        <v>6</v>
      </c>
      <c r="L49" s="41">
        <v>2</v>
      </c>
      <c r="M49" s="44">
        <v>181.6</v>
      </c>
      <c r="N49" s="148">
        <v>136.8</v>
      </c>
      <c r="O49" s="251">
        <v>44.79999999999998</v>
      </c>
      <c r="P49" s="395">
        <f t="shared" si="0"/>
        <v>6283360</v>
      </c>
      <c r="Q49" s="395">
        <f t="shared" si="1"/>
        <v>2827512</v>
      </c>
      <c r="R49" s="395">
        <f t="shared" si="2"/>
        <v>3141680</v>
      </c>
      <c r="S49" s="395">
        <f t="shared" si="3"/>
        <v>314168</v>
      </c>
      <c r="T49" s="42">
        <v>1082980</v>
      </c>
      <c r="U49" s="42">
        <f t="shared" si="4"/>
        <v>7366340</v>
      </c>
      <c r="V49" s="76"/>
      <c r="W49" s="77"/>
    </row>
    <row r="50" spans="1:23" ht="36">
      <c r="A50" s="30">
        <v>36</v>
      </c>
      <c r="B50" s="38" t="s">
        <v>96</v>
      </c>
      <c r="C50" s="46" t="s">
        <v>97</v>
      </c>
      <c r="D50" s="40" t="s">
        <v>98</v>
      </c>
      <c r="E50" s="25" t="s">
        <v>290</v>
      </c>
      <c r="F50" s="41" t="s">
        <v>37</v>
      </c>
      <c r="G50" s="41">
        <v>7</v>
      </c>
      <c r="H50" s="41">
        <v>7</v>
      </c>
      <c r="I50" s="42">
        <v>252.7</v>
      </c>
      <c r="J50" s="41">
        <v>5</v>
      </c>
      <c r="K50" s="41">
        <v>4</v>
      </c>
      <c r="L50" s="41">
        <v>1</v>
      </c>
      <c r="M50" s="44">
        <v>136.3</v>
      </c>
      <c r="N50" s="148">
        <v>115.7</v>
      </c>
      <c r="O50" s="251">
        <v>20.60000000000001</v>
      </c>
      <c r="P50" s="395">
        <f t="shared" si="0"/>
        <v>4715980</v>
      </c>
      <c r="Q50" s="395">
        <f t="shared" si="1"/>
        <v>2122191</v>
      </c>
      <c r="R50" s="395">
        <f t="shared" si="2"/>
        <v>2357990</v>
      </c>
      <c r="S50" s="395">
        <f t="shared" si="3"/>
        <v>235799</v>
      </c>
      <c r="T50" s="42">
        <v>920360</v>
      </c>
      <c r="U50" s="42">
        <f t="shared" si="4"/>
        <v>5636340</v>
      </c>
      <c r="V50" s="76"/>
      <c r="W50" s="77"/>
    </row>
    <row r="51" spans="1:23" s="399" customFormat="1" ht="48">
      <c r="A51" s="442">
        <v>37</v>
      </c>
      <c r="B51" s="437" t="s">
        <v>99</v>
      </c>
      <c r="C51" s="438" t="s">
        <v>100</v>
      </c>
      <c r="D51" s="439">
        <v>40485</v>
      </c>
      <c r="E51" s="390" t="s">
        <v>290</v>
      </c>
      <c r="F51" s="441" t="s">
        <v>37</v>
      </c>
      <c r="G51" s="441">
        <v>16</v>
      </c>
      <c r="H51" s="441">
        <v>16</v>
      </c>
      <c r="I51" s="395">
        <v>226.6</v>
      </c>
      <c r="J51" s="441">
        <v>8</v>
      </c>
      <c r="K51" s="441">
        <v>4</v>
      </c>
      <c r="L51" s="441">
        <v>4</v>
      </c>
      <c r="M51" s="394">
        <v>226.6</v>
      </c>
      <c r="N51" s="395">
        <v>120.3</v>
      </c>
      <c r="O51" s="394">
        <v>106.3</v>
      </c>
      <c r="P51" s="395">
        <v>7015004</v>
      </c>
      <c r="Q51" s="395">
        <f t="shared" si="1"/>
        <v>3156751.8000000003</v>
      </c>
      <c r="R51" s="395">
        <f t="shared" si="2"/>
        <v>3507502</v>
      </c>
      <c r="S51" s="395">
        <f t="shared" si="3"/>
        <v>350750.2</v>
      </c>
      <c r="T51" s="395">
        <v>266420</v>
      </c>
      <c r="U51" s="395">
        <f t="shared" si="4"/>
        <v>7281424.000000001</v>
      </c>
      <c r="V51" s="397"/>
      <c r="W51" s="398"/>
    </row>
    <row r="52" spans="1:23" s="399" customFormat="1" ht="48">
      <c r="A52" s="386">
        <v>38</v>
      </c>
      <c r="B52" s="437" t="s">
        <v>101</v>
      </c>
      <c r="C52" s="438" t="s">
        <v>102</v>
      </c>
      <c r="D52" s="439">
        <v>40119</v>
      </c>
      <c r="E52" s="390" t="s">
        <v>290</v>
      </c>
      <c r="F52" s="440" t="s">
        <v>291</v>
      </c>
      <c r="G52" s="441">
        <v>13</v>
      </c>
      <c r="H52" s="441">
        <v>13</v>
      </c>
      <c r="I52" s="395">
        <v>150.8</v>
      </c>
      <c r="J52" s="441">
        <v>5</v>
      </c>
      <c r="K52" s="441">
        <v>3</v>
      </c>
      <c r="L52" s="441">
        <v>2</v>
      </c>
      <c r="M52" s="394">
        <v>150.8</v>
      </c>
      <c r="N52" s="395">
        <v>92.6</v>
      </c>
      <c r="O52" s="394">
        <v>58.20000000000002</v>
      </c>
      <c r="P52" s="395">
        <v>4398875</v>
      </c>
      <c r="Q52" s="395">
        <f t="shared" si="1"/>
        <v>1979493.75</v>
      </c>
      <c r="R52" s="395">
        <f t="shared" si="2"/>
        <v>2199437.5</v>
      </c>
      <c r="S52" s="395">
        <f t="shared" si="3"/>
        <v>219943.75</v>
      </c>
      <c r="T52" s="395">
        <v>124560</v>
      </c>
      <c r="U52" s="395">
        <f t="shared" si="4"/>
        <v>4523435</v>
      </c>
      <c r="V52" s="397"/>
      <c r="W52" s="398"/>
    </row>
    <row r="53" spans="1:23" ht="48">
      <c r="A53" s="37">
        <v>39</v>
      </c>
      <c r="B53" s="38" t="s">
        <v>103</v>
      </c>
      <c r="C53" s="46" t="s">
        <v>104</v>
      </c>
      <c r="D53" s="40">
        <v>40119</v>
      </c>
      <c r="E53" s="25" t="s">
        <v>290</v>
      </c>
      <c r="F53" s="43" t="s">
        <v>291</v>
      </c>
      <c r="G53" s="41">
        <v>15</v>
      </c>
      <c r="H53" s="41">
        <v>15</v>
      </c>
      <c r="I53" s="42">
        <v>145.4</v>
      </c>
      <c r="J53" s="41">
        <v>3</v>
      </c>
      <c r="K53" s="41">
        <v>1</v>
      </c>
      <c r="L53" s="41">
        <v>2</v>
      </c>
      <c r="M53" s="44">
        <v>145.4</v>
      </c>
      <c r="N53" s="148">
        <v>58.6</v>
      </c>
      <c r="O53" s="251">
        <v>86.80000000000001</v>
      </c>
      <c r="P53" s="395">
        <f t="shared" si="0"/>
        <v>5030840</v>
      </c>
      <c r="Q53" s="395">
        <f t="shared" si="1"/>
        <v>2263878</v>
      </c>
      <c r="R53" s="395">
        <f t="shared" si="2"/>
        <v>2515420</v>
      </c>
      <c r="S53" s="395">
        <f t="shared" si="3"/>
        <v>251542</v>
      </c>
      <c r="T53" s="42">
        <v>370220</v>
      </c>
      <c r="U53" s="42">
        <f t="shared" si="4"/>
        <v>5401060</v>
      </c>
      <c r="V53" s="76"/>
      <c r="W53" s="77"/>
    </row>
    <row r="54" spans="1:23" ht="48">
      <c r="A54" s="30">
        <v>40</v>
      </c>
      <c r="B54" s="38" t="s">
        <v>105</v>
      </c>
      <c r="C54" s="46" t="s">
        <v>63</v>
      </c>
      <c r="D54" s="40">
        <v>40119</v>
      </c>
      <c r="E54" s="25" t="s">
        <v>290</v>
      </c>
      <c r="F54" s="43" t="s">
        <v>37</v>
      </c>
      <c r="G54" s="41">
        <v>13</v>
      </c>
      <c r="H54" s="41">
        <v>13</v>
      </c>
      <c r="I54" s="42">
        <v>261.6</v>
      </c>
      <c r="J54" s="41">
        <v>8</v>
      </c>
      <c r="K54" s="41">
        <v>4</v>
      </c>
      <c r="L54" s="41">
        <v>4</v>
      </c>
      <c r="M54" s="44">
        <v>261.6</v>
      </c>
      <c r="N54" s="148">
        <v>116.5</v>
      </c>
      <c r="O54" s="251">
        <v>145.10000000000002</v>
      </c>
      <c r="P54" s="395">
        <f t="shared" si="0"/>
        <v>9051360</v>
      </c>
      <c r="Q54" s="395">
        <f t="shared" si="1"/>
        <v>4073112</v>
      </c>
      <c r="R54" s="395">
        <f t="shared" si="2"/>
        <v>4525680</v>
      </c>
      <c r="S54" s="395">
        <f t="shared" si="3"/>
        <v>452568</v>
      </c>
      <c r="T54" s="42">
        <v>51900</v>
      </c>
      <c r="U54" s="42">
        <f t="shared" si="4"/>
        <v>9103260</v>
      </c>
      <c r="V54" s="76"/>
      <c r="W54" s="77"/>
    </row>
    <row r="55" spans="1:23" ht="48">
      <c r="A55" s="37">
        <v>41</v>
      </c>
      <c r="B55" s="38" t="s">
        <v>106</v>
      </c>
      <c r="C55" s="46" t="s">
        <v>107</v>
      </c>
      <c r="D55" s="40">
        <v>40119</v>
      </c>
      <c r="E55" s="25" t="s">
        <v>290</v>
      </c>
      <c r="F55" s="43" t="s">
        <v>291</v>
      </c>
      <c r="G55" s="41">
        <v>8</v>
      </c>
      <c r="H55" s="41">
        <v>8</v>
      </c>
      <c r="I55" s="42">
        <v>173.8</v>
      </c>
      <c r="J55" s="41">
        <v>5</v>
      </c>
      <c r="K55" s="41">
        <v>5</v>
      </c>
      <c r="L55" s="41">
        <v>0</v>
      </c>
      <c r="M55" s="44">
        <v>173.8</v>
      </c>
      <c r="N55" s="148">
        <v>173.8</v>
      </c>
      <c r="O55" s="251">
        <v>0</v>
      </c>
      <c r="P55" s="395">
        <f t="shared" si="0"/>
        <v>6013480</v>
      </c>
      <c r="Q55" s="395">
        <f t="shared" si="1"/>
        <v>2706066</v>
      </c>
      <c r="R55" s="395">
        <f t="shared" si="2"/>
        <v>3006740</v>
      </c>
      <c r="S55" s="395">
        <f t="shared" si="3"/>
        <v>300674</v>
      </c>
      <c r="T55" s="42">
        <v>366760</v>
      </c>
      <c r="U55" s="42">
        <f t="shared" si="4"/>
        <v>6380240</v>
      </c>
      <c r="V55" s="76"/>
      <c r="W55" s="77"/>
    </row>
    <row r="56" spans="1:23" s="399" customFormat="1" ht="48">
      <c r="A56" s="386">
        <v>42</v>
      </c>
      <c r="B56" s="437" t="s">
        <v>108</v>
      </c>
      <c r="C56" s="438" t="s">
        <v>109</v>
      </c>
      <c r="D56" s="439">
        <v>40094</v>
      </c>
      <c r="E56" s="390" t="s">
        <v>290</v>
      </c>
      <c r="F56" s="441" t="s">
        <v>37</v>
      </c>
      <c r="G56" s="441">
        <v>6</v>
      </c>
      <c r="H56" s="441">
        <v>6</v>
      </c>
      <c r="I56" s="395">
        <v>177.4</v>
      </c>
      <c r="J56" s="441">
        <v>6</v>
      </c>
      <c r="K56" s="441">
        <v>6</v>
      </c>
      <c r="L56" s="441">
        <v>0</v>
      </c>
      <c r="M56" s="394">
        <v>177.4</v>
      </c>
      <c r="N56" s="395">
        <v>177.4</v>
      </c>
      <c r="O56" s="394">
        <v>0</v>
      </c>
      <c r="P56" s="395">
        <v>5813065</v>
      </c>
      <c r="Q56" s="395">
        <f t="shared" si="1"/>
        <v>2615879.25</v>
      </c>
      <c r="R56" s="395">
        <f t="shared" si="2"/>
        <v>2906532.5</v>
      </c>
      <c r="S56" s="395">
        <f t="shared" si="3"/>
        <v>290653.25</v>
      </c>
      <c r="T56" s="395">
        <v>602040</v>
      </c>
      <c r="U56" s="395">
        <f t="shared" si="4"/>
        <v>6415105</v>
      </c>
      <c r="V56" s="397"/>
      <c r="W56" s="398"/>
    </row>
    <row r="57" spans="1:23" ht="48">
      <c r="A57" s="37">
        <v>43</v>
      </c>
      <c r="B57" s="38" t="s">
        <v>110</v>
      </c>
      <c r="C57" s="46" t="s">
        <v>111</v>
      </c>
      <c r="D57" s="40">
        <v>40094</v>
      </c>
      <c r="E57" s="25" t="s">
        <v>290</v>
      </c>
      <c r="F57" s="41" t="s">
        <v>37</v>
      </c>
      <c r="G57" s="41">
        <v>8</v>
      </c>
      <c r="H57" s="41">
        <v>8</v>
      </c>
      <c r="I57" s="42">
        <v>187.2</v>
      </c>
      <c r="J57" s="41">
        <v>6</v>
      </c>
      <c r="K57" s="41">
        <v>4</v>
      </c>
      <c r="L57" s="41">
        <v>2</v>
      </c>
      <c r="M57" s="44">
        <v>187.2</v>
      </c>
      <c r="N57" s="148">
        <v>105.4</v>
      </c>
      <c r="O57" s="251">
        <v>81.79999999999998</v>
      </c>
      <c r="P57" s="395">
        <f t="shared" si="0"/>
        <v>6477120</v>
      </c>
      <c r="Q57" s="395">
        <f t="shared" si="1"/>
        <v>2914704</v>
      </c>
      <c r="R57" s="395">
        <f t="shared" si="2"/>
        <v>3238560</v>
      </c>
      <c r="S57" s="395">
        <f t="shared" si="3"/>
        <v>323856</v>
      </c>
      <c r="T57" s="42">
        <v>1512020</v>
      </c>
      <c r="U57" s="42">
        <f t="shared" si="4"/>
        <v>7989140</v>
      </c>
      <c r="V57" s="76"/>
      <c r="W57" s="77"/>
    </row>
    <row r="58" spans="1:23" ht="36">
      <c r="A58" s="30">
        <v>44</v>
      </c>
      <c r="B58" s="38" t="s">
        <v>112</v>
      </c>
      <c r="C58" s="46" t="s">
        <v>113</v>
      </c>
      <c r="D58" s="40">
        <v>40653</v>
      </c>
      <c r="E58" s="25" t="s">
        <v>290</v>
      </c>
      <c r="F58" s="43" t="s">
        <v>291</v>
      </c>
      <c r="G58" s="41">
        <v>5</v>
      </c>
      <c r="H58" s="41">
        <v>5</v>
      </c>
      <c r="I58" s="42">
        <v>68.6</v>
      </c>
      <c r="J58" s="41">
        <v>2</v>
      </c>
      <c r="K58" s="41">
        <v>0</v>
      </c>
      <c r="L58" s="41">
        <v>2</v>
      </c>
      <c r="M58" s="44">
        <v>68.6</v>
      </c>
      <c r="N58" s="148">
        <v>0</v>
      </c>
      <c r="O58" s="251">
        <v>68.6</v>
      </c>
      <c r="P58" s="395">
        <f t="shared" si="0"/>
        <v>2373560</v>
      </c>
      <c r="Q58" s="395">
        <f t="shared" si="1"/>
        <v>1068102</v>
      </c>
      <c r="R58" s="395">
        <f t="shared" si="2"/>
        <v>1186780</v>
      </c>
      <c r="S58" s="395">
        <f t="shared" si="3"/>
        <v>118678</v>
      </c>
      <c r="T58" s="42">
        <v>0</v>
      </c>
      <c r="U58" s="42">
        <f t="shared" si="4"/>
        <v>2373560</v>
      </c>
      <c r="V58" s="76"/>
      <c r="W58" s="77"/>
    </row>
    <row r="59" spans="1:23" s="399" customFormat="1" ht="48">
      <c r="A59" s="442">
        <v>45</v>
      </c>
      <c r="B59" s="437" t="s">
        <v>114</v>
      </c>
      <c r="C59" s="438" t="s">
        <v>115</v>
      </c>
      <c r="D59" s="439">
        <v>40891</v>
      </c>
      <c r="E59" s="390" t="s">
        <v>290</v>
      </c>
      <c r="F59" s="440" t="s">
        <v>291</v>
      </c>
      <c r="G59" s="441">
        <v>5</v>
      </c>
      <c r="H59" s="441">
        <v>5</v>
      </c>
      <c r="I59" s="395">
        <v>113.8</v>
      </c>
      <c r="J59" s="441">
        <v>2</v>
      </c>
      <c r="K59" s="441">
        <v>2</v>
      </c>
      <c r="L59" s="441">
        <v>0</v>
      </c>
      <c r="M59" s="394">
        <v>113.8</v>
      </c>
      <c r="N59" s="395">
        <v>113.8</v>
      </c>
      <c r="O59" s="394">
        <v>0</v>
      </c>
      <c r="P59" s="395">
        <v>2886718</v>
      </c>
      <c r="Q59" s="395">
        <f t="shared" si="1"/>
        <v>1299023.1</v>
      </c>
      <c r="R59" s="395">
        <f t="shared" si="2"/>
        <v>1443359</v>
      </c>
      <c r="S59" s="395">
        <f t="shared" si="3"/>
        <v>144335.9</v>
      </c>
      <c r="T59" s="395">
        <v>89960</v>
      </c>
      <c r="U59" s="395">
        <f t="shared" si="4"/>
        <v>2976678</v>
      </c>
      <c r="V59" s="397"/>
      <c r="W59" s="398"/>
    </row>
    <row r="60" spans="1:23" ht="48">
      <c r="A60" s="30">
        <v>46</v>
      </c>
      <c r="B60" s="38" t="s">
        <v>116</v>
      </c>
      <c r="C60" s="46" t="s">
        <v>117</v>
      </c>
      <c r="D60" s="40">
        <v>40119</v>
      </c>
      <c r="E60" s="25" t="s">
        <v>290</v>
      </c>
      <c r="F60" s="41" t="s">
        <v>37</v>
      </c>
      <c r="G60" s="41">
        <v>5</v>
      </c>
      <c r="H60" s="41">
        <v>5</v>
      </c>
      <c r="I60" s="42">
        <v>100.8</v>
      </c>
      <c r="J60" s="41">
        <v>2</v>
      </c>
      <c r="K60" s="41">
        <v>1</v>
      </c>
      <c r="L60" s="41">
        <v>1</v>
      </c>
      <c r="M60" s="44">
        <v>100.8</v>
      </c>
      <c r="N60" s="148">
        <v>51.4</v>
      </c>
      <c r="O60" s="251">
        <v>49.4</v>
      </c>
      <c r="P60" s="395">
        <f t="shared" si="0"/>
        <v>3487680</v>
      </c>
      <c r="Q60" s="395">
        <f t="shared" si="1"/>
        <v>1569456</v>
      </c>
      <c r="R60" s="395">
        <f t="shared" si="2"/>
        <v>1743840</v>
      </c>
      <c r="S60" s="395">
        <f t="shared" si="3"/>
        <v>174384</v>
      </c>
      <c r="T60" s="42">
        <v>0</v>
      </c>
      <c r="U60" s="42">
        <f t="shared" si="4"/>
        <v>3487680</v>
      </c>
      <c r="V60" s="76"/>
      <c r="W60" s="77"/>
    </row>
    <row r="61" spans="1:23" s="399" customFormat="1" ht="48">
      <c r="A61" s="442">
        <v>47</v>
      </c>
      <c r="B61" s="437" t="s">
        <v>118</v>
      </c>
      <c r="C61" s="438" t="s">
        <v>119</v>
      </c>
      <c r="D61" s="439">
        <v>40891</v>
      </c>
      <c r="E61" s="390" t="s">
        <v>290</v>
      </c>
      <c r="F61" s="440" t="s">
        <v>291</v>
      </c>
      <c r="G61" s="441">
        <v>5</v>
      </c>
      <c r="H61" s="441">
        <v>5</v>
      </c>
      <c r="I61" s="395">
        <v>149.1</v>
      </c>
      <c r="J61" s="441">
        <v>3</v>
      </c>
      <c r="K61" s="441">
        <v>2</v>
      </c>
      <c r="L61" s="441">
        <v>1</v>
      </c>
      <c r="M61" s="394">
        <v>149.1</v>
      </c>
      <c r="N61" s="395">
        <v>83.3</v>
      </c>
      <c r="O61" s="394">
        <v>65.8</v>
      </c>
      <c r="P61" s="395">
        <v>4920316</v>
      </c>
      <c r="Q61" s="395">
        <f t="shared" si="1"/>
        <v>2214142.2</v>
      </c>
      <c r="R61" s="395">
        <f t="shared" si="2"/>
        <v>2460158</v>
      </c>
      <c r="S61" s="395">
        <f t="shared" si="3"/>
        <v>246015.80000000002</v>
      </c>
      <c r="T61" s="395">
        <v>0</v>
      </c>
      <c r="U61" s="395">
        <f t="shared" si="4"/>
        <v>4920316</v>
      </c>
      <c r="V61" s="397"/>
      <c r="W61" s="398"/>
    </row>
    <row r="62" spans="1:23" ht="48">
      <c r="A62" s="30">
        <v>48</v>
      </c>
      <c r="B62" s="38" t="s">
        <v>120</v>
      </c>
      <c r="C62" s="46" t="s">
        <v>121</v>
      </c>
      <c r="D62" s="40">
        <v>40891</v>
      </c>
      <c r="E62" s="25" t="s">
        <v>290</v>
      </c>
      <c r="F62" s="41" t="s">
        <v>37</v>
      </c>
      <c r="G62" s="41">
        <v>22</v>
      </c>
      <c r="H62" s="41">
        <v>22</v>
      </c>
      <c r="I62" s="42">
        <v>269</v>
      </c>
      <c r="J62" s="41">
        <v>8</v>
      </c>
      <c r="K62" s="41">
        <v>3</v>
      </c>
      <c r="L62" s="41">
        <v>5</v>
      </c>
      <c r="M62" s="44">
        <v>269</v>
      </c>
      <c r="N62" s="148">
        <v>90.4</v>
      </c>
      <c r="O62" s="251">
        <v>178.6</v>
      </c>
      <c r="P62" s="395">
        <f t="shared" si="0"/>
        <v>9307400</v>
      </c>
      <c r="Q62" s="395">
        <f t="shared" si="1"/>
        <v>4188330</v>
      </c>
      <c r="R62" s="395">
        <f t="shared" si="2"/>
        <v>4653700</v>
      </c>
      <c r="S62" s="395">
        <f t="shared" si="3"/>
        <v>465370</v>
      </c>
      <c r="T62" s="42">
        <v>1418600</v>
      </c>
      <c r="U62" s="42">
        <f t="shared" si="4"/>
        <v>10726000</v>
      </c>
      <c r="V62" s="76"/>
      <c r="W62" s="77"/>
    </row>
    <row r="63" spans="1:23" ht="48" thickBot="1">
      <c r="A63" s="79">
        <v>49</v>
      </c>
      <c r="B63" s="80" t="s">
        <v>122</v>
      </c>
      <c r="C63" s="81" t="s">
        <v>102</v>
      </c>
      <c r="D63" s="82">
        <v>40332</v>
      </c>
      <c r="E63" s="25" t="s">
        <v>290</v>
      </c>
      <c r="F63" s="83" t="s">
        <v>37</v>
      </c>
      <c r="G63" s="83">
        <v>7</v>
      </c>
      <c r="H63" s="83">
        <v>7</v>
      </c>
      <c r="I63" s="48">
        <v>106.6</v>
      </c>
      <c r="J63" s="83">
        <v>3</v>
      </c>
      <c r="K63" s="83">
        <v>1</v>
      </c>
      <c r="L63" s="83">
        <v>2</v>
      </c>
      <c r="M63" s="84">
        <v>106.6</v>
      </c>
      <c r="N63" s="252">
        <v>51.5</v>
      </c>
      <c r="O63" s="253">
        <v>55.1</v>
      </c>
      <c r="P63" s="395">
        <f t="shared" si="0"/>
        <v>3688360</v>
      </c>
      <c r="Q63" s="395">
        <f t="shared" si="1"/>
        <v>1659762</v>
      </c>
      <c r="R63" s="395">
        <f t="shared" si="2"/>
        <v>1844180</v>
      </c>
      <c r="S63" s="395">
        <f t="shared" si="3"/>
        <v>184418</v>
      </c>
      <c r="T63" s="42">
        <v>1283660</v>
      </c>
      <c r="U63" s="42">
        <f t="shared" si="4"/>
        <v>4972020</v>
      </c>
      <c r="V63" s="76"/>
      <c r="W63" s="77"/>
    </row>
    <row r="64" spans="1:23" ht="15.75" thickBot="1">
      <c r="A64" s="572" t="s">
        <v>280</v>
      </c>
      <c r="B64" s="573"/>
      <c r="C64" s="573"/>
      <c r="D64" s="573"/>
      <c r="E64" s="573"/>
      <c r="F64" s="598"/>
      <c r="G64" s="49">
        <v>542</v>
      </c>
      <c r="H64" s="49">
        <v>542</v>
      </c>
      <c r="I64" s="50">
        <v>8730.3</v>
      </c>
      <c r="J64" s="85">
        <v>272</v>
      </c>
      <c r="K64" s="85">
        <v>154</v>
      </c>
      <c r="L64" s="86">
        <v>118</v>
      </c>
      <c r="M64" s="51">
        <f>SUM(M15:M63)</f>
        <v>8590.400000000001</v>
      </c>
      <c r="N64" s="254">
        <f aca="true" t="shared" si="5" ref="N64:S64">SUM(N15:N63)</f>
        <v>4680.9</v>
      </c>
      <c r="O64" s="255">
        <f t="shared" si="5"/>
        <v>3909.500000000001</v>
      </c>
      <c r="P64" s="406">
        <f t="shared" si="5"/>
        <v>290272350.4</v>
      </c>
      <c r="Q64" s="406">
        <f t="shared" si="5"/>
        <v>130622557.67999998</v>
      </c>
      <c r="R64" s="406">
        <f t="shared" si="5"/>
        <v>145136175.2</v>
      </c>
      <c r="S64" s="406">
        <f t="shared" si="5"/>
        <v>14513617.520000001</v>
      </c>
      <c r="T64" s="51">
        <f>SUM(T15:T63)</f>
        <v>23617960</v>
      </c>
      <c r="U64" s="51">
        <f>SUM(U15:U63)</f>
        <v>313890310.4</v>
      </c>
      <c r="V64" s="76"/>
      <c r="W64" s="77"/>
    </row>
    <row r="65" spans="1:33" s="276" customFormat="1" ht="15" customHeight="1">
      <c r="A65" s="599" t="s">
        <v>241</v>
      </c>
      <c r="B65" s="600"/>
      <c r="C65" s="600"/>
      <c r="D65" s="600"/>
      <c r="E65" s="600"/>
      <c r="F65" s="600"/>
      <c r="G65" s="600"/>
      <c r="H65" s="600"/>
      <c r="I65" s="600"/>
      <c r="J65" s="600"/>
      <c r="K65" s="600"/>
      <c r="L65" s="600"/>
      <c r="M65" s="600"/>
      <c r="N65" s="600"/>
      <c r="O65" s="600"/>
      <c r="P65" s="600"/>
      <c r="Q65" s="600"/>
      <c r="R65" s="600"/>
      <c r="S65" s="600"/>
      <c r="T65" s="600"/>
      <c r="U65" s="601"/>
      <c r="V65" s="280"/>
      <c r="W65" s="281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</row>
    <row r="66" spans="1:23" ht="48">
      <c r="A66" s="88">
        <v>50</v>
      </c>
      <c r="B66" s="3" t="s">
        <v>123</v>
      </c>
      <c r="C66" s="46" t="s">
        <v>124</v>
      </c>
      <c r="D66" s="89">
        <v>40094</v>
      </c>
      <c r="E66" s="25" t="s">
        <v>232</v>
      </c>
      <c r="F66" s="52" t="s">
        <v>37</v>
      </c>
      <c r="G66" s="52">
        <v>12</v>
      </c>
      <c r="H66" s="52">
        <v>12</v>
      </c>
      <c r="I66" s="90">
        <v>242.9</v>
      </c>
      <c r="J66" s="52">
        <v>6</v>
      </c>
      <c r="K66" s="52">
        <v>2</v>
      </c>
      <c r="L66" s="52">
        <v>4</v>
      </c>
      <c r="M66" s="5">
        <v>242.9</v>
      </c>
      <c r="N66" s="148">
        <v>100.4</v>
      </c>
      <c r="O66" s="148">
        <v>142.5</v>
      </c>
      <c r="P66" s="396">
        <f>M66*36430</f>
        <v>8848847</v>
      </c>
      <c r="Q66" s="396">
        <f>P66*45%</f>
        <v>3981981.15</v>
      </c>
      <c r="R66" s="396">
        <f>P66*50%</f>
        <v>4424423.5</v>
      </c>
      <c r="S66" s="396">
        <f>P66*5%</f>
        <v>442442.35000000003</v>
      </c>
      <c r="T66" s="45">
        <v>0</v>
      </c>
      <c r="U66" s="42">
        <f>T66+P66</f>
        <v>8848847</v>
      </c>
      <c r="V66" s="87"/>
      <c r="W66" s="55"/>
    </row>
    <row r="67" spans="1:22" ht="48">
      <c r="A67" s="88">
        <v>51</v>
      </c>
      <c r="B67" s="4" t="s">
        <v>125</v>
      </c>
      <c r="C67" s="46" t="s">
        <v>126</v>
      </c>
      <c r="D67" s="89">
        <v>40094</v>
      </c>
      <c r="E67" s="25" t="s">
        <v>290</v>
      </c>
      <c r="F67" s="52" t="s">
        <v>37</v>
      </c>
      <c r="G67" s="52">
        <v>6</v>
      </c>
      <c r="H67" s="52">
        <v>6</v>
      </c>
      <c r="I67" s="5">
        <v>175.2</v>
      </c>
      <c r="J67" s="52">
        <v>5</v>
      </c>
      <c r="K67" s="52">
        <v>4</v>
      </c>
      <c r="L67" s="52">
        <v>1</v>
      </c>
      <c r="M67" s="5">
        <v>175.2</v>
      </c>
      <c r="N67" s="148">
        <v>125.8</v>
      </c>
      <c r="O67" s="148">
        <v>49.39999999999999</v>
      </c>
      <c r="P67" s="396">
        <f aca="true" t="shared" si="6" ref="P67:P75">M67*36430</f>
        <v>6382536</v>
      </c>
      <c r="Q67" s="396">
        <f aca="true" t="shared" si="7" ref="Q67:Q75">P67*45%</f>
        <v>2872141.2</v>
      </c>
      <c r="R67" s="396">
        <f aca="true" t="shared" si="8" ref="R67:R75">P67*50%</f>
        <v>3191268</v>
      </c>
      <c r="S67" s="396">
        <f aca="true" t="shared" si="9" ref="S67:S75">P67*5%</f>
        <v>319126.80000000005</v>
      </c>
      <c r="T67" s="45">
        <v>0</v>
      </c>
      <c r="U67" s="42">
        <f aca="true" t="shared" si="10" ref="U67:U75">T67+P67</f>
        <v>6382536</v>
      </c>
      <c r="V67" s="87"/>
    </row>
    <row r="68" spans="1:22" s="293" customFormat="1" ht="48">
      <c r="A68" s="283">
        <v>52</v>
      </c>
      <c r="B68" s="284" t="s">
        <v>127</v>
      </c>
      <c r="C68" s="285" t="s">
        <v>85</v>
      </c>
      <c r="D68" s="286">
        <v>40119</v>
      </c>
      <c r="E68" s="287" t="s">
        <v>290</v>
      </c>
      <c r="F68" s="288" t="s">
        <v>37</v>
      </c>
      <c r="G68" s="288">
        <v>6</v>
      </c>
      <c r="H68" s="288">
        <v>1</v>
      </c>
      <c r="I68" s="289">
        <v>187.8</v>
      </c>
      <c r="J68" s="288">
        <v>1</v>
      </c>
      <c r="K68" s="288">
        <v>1</v>
      </c>
      <c r="L68" s="288">
        <v>0</v>
      </c>
      <c r="M68" s="289">
        <v>31.8</v>
      </c>
      <c r="N68" s="290">
        <v>31.8</v>
      </c>
      <c r="O68" s="290">
        <v>0</v>
      </c>
      <c r="P68" s="396">
        <f t="shared" si="6"/>
        <v>1158474</v>
      </c>
      <c r="Q68" s="396">
        <f t="shared" si="7"/>
        <v>521313.3</v>
      </c>
      <c r="R68" s="396">
        <f t="shared" si="8"/>
        <v>579237</v>
      </c>
      <c r="S68" s="396">
        <f t="shared" si="9"/>
        <v>57923.700000000004</v>
      </c>
      <c r="T68" s="291">
        <v>0</v>
      </c>
      <c r="U68" s="290">
        <f t="shared" si="10"/>
        <v>1158474</v>
      </c>
      <c r="V68" s="292"/>
    </row>
    <row r="69" spans="1:22" s="293" customFormat="1" ht="48">
      <c r="A69" s="283">
        <v>53</v>
      </c>
      <c r="B69" s="284" t="s">
        <v>128</v>
      </c>
      <c r="C69" s="285" t="s">
        <v>129</v>
      </c>
      <c r="D69" s="286">
        <v>40094</v>
      </c>
      <c r="E69" s="287" t="s">
        <v>232</v>
      </c>
      <c r="F69" s="288" t="s">
        <v>37</v>
      </c>
      <c r="G69" s="288">
        <v>18</v>
      </c>
      <c r="H69" s="288">
        <v>18</v>
      </c>
      <c r="I69" s="294">
        <v>227.6</v>
      </c>
      <c r="J69" s="288">
        <v>6</v>
      </c>
      <c r="K69" s="288">
        <v>3</v>
      </c>
      <c r="L69" s="288">
        <v>3</v>
      </c>
      <c r="M69" s="294">
        <f>N69+O69</f>
        <v>201.39999999999998</v>
      </c>
      <c r="N69" s="290">
        <v>76</v>
      </c>
      <c r="O69" s="290">
        <v>125.39999999999999</v>
      </c>
      <c r="P69" s="396">
        <f t="shared" si="6"/>
        <v>7337001.999999999</v>
      </c>
      <c r="Q69" s="396">
        <f t="shared" si="7"/>
        <v>3301650.8999999994</v>
      </c>
      <c r="R69" s="396">
        <f t="shared" si="8"/>
        <v>3668500.9999999995</v>
      </c>
      <c r="S69" s="396">
        <f t="shared" si="9"/>
        <v>366850.1</v>
      </c>
      <c r="T69" s="291">
        <v>0</v>
      </c>
      <c r="U69" s="290">
        <f t="shared" si="10"/>
        <v>7337001.999999999</v>
      </c>
      <c r="V69" s="292"/>
    </row>
    <row r="70" spans="1:22" ht="48">
      <c r="A70" s="88">
        <v>54</v>
      </c>
      <c r="B70" s="4" t="s">
        <v>130</v>
      </c>
      <c r="C70" s="46" t="s">
        <v>131</v>
      </c>
      <c r="D70" s="89">
        <v>40094</v>
      </c>
      <c r="E70" s="25" t="s">
        <v>231</v>
      </c>
      <c r="F70" s="43" t="s">
        <v>291</v>
      </c>
      <c r="G70" s="52">
        <v>7</v>
      </c>
      <c r="H70" s="52">
        <v>7</v>
      </c>
      <c r="I70" s="5">
        <v>108.8</v>
      </c>
      <c r="J70" s="52">
        <v>3</v>
      </c>
      <c r="K70" s="52">
        <v>2</v>
      </c>
      <c r="L70" s="52">
        <v>1</v>
      </c>
      <c r="M70" s="5">
        <v>108.8</v>
      </c>
      <c r="N70" s="148">
        <v>71.9</v>
      </c>
      <c r="O70" s="148">
        <v>36.89999999999999</v>
      </c>
      <c r="P70" s="396">
        <f t="shared" si="6"/>
        <v>3963584</v>
      </c>
      <c r="Q70" s="396">
        <f t="shared" si="7"/>
        <v>1783612.8</v>
      </c>
      <c r="R70" s="396">
        <f t="shared" si="8"/>
        <v>1981792</v>
      </c>
      <c r="S70" s="396">
        <f t="shared" si="9"/>
        <v>198179.2</v>
      </c>
      <c r="T70" s="45">
        <v>0</v>
      </c>
      <c r="U70" s="42">
        <f t="shared" si="10"/>
        <v>3963584</v>
      </c>
      <c r="V70" s="87"/>
    </row>
    <row r="71" spans="1:22" ht="48">
      <c r="A71" s="88">
        <v>55</v>
      </c>
      <c r="B71" s="4" t="s">
        <v>132</v>
      </c>
      <c r="C71" s="46" t="s">
        <v>133</v>
      </c>
      <c r="D71" s="52" t="s">
        <v>134</v>
      </c>
      <c r="E71" s="25" t="s">
        <v>229</v>
      </c>
      <c r="F71" s="52" t="s">
        <v>37</v>
      </c>
      <c r="G71" s="52">
        <v>10</v>
      </c>
      <c r="H71" s="52">
        <v>10</v>
      </c>
      <c r="I71" s="5">
        <v>170.7</v>
      </c>
      <c r="J71" s="52">
        <v>5</v>
      </c>
      <c r="K71" s="52">
        <v>4</v>
      </c>
      <c r="L71" s="52">
        <v>1</v>
      </c>
      <c r="M71" s="5">
        <v>170.7</v>
      </c>
      <c r="N71" s="148">
        <v>146</v>
      </c>
      <c r="O71" s="148">
        <v>24.69999999999999</v>
      </c>
      <c r="P71" s="396">
        <f t="shared" si="6"/>
        <v>6218601</v>
      </c>
      <c r="Q71" s="396">
        <f t="shared" si="7"/>
        <v>2798370.45</v>
      </c>
      <c r="R71" s="396">
        <f t="shared" si="8"/>
        <v>3109300.5</v>
      </c>
      <c r="S71" s="396">
        <f t="shared" si="9"/>
        <v>310930.05</v>
      </c>
      <c r="T71" s="45">
        <v>0</v>
      </c>
      <c r="U71" s="42">
        <f t="shared" si="10"/>
        <v>6218601</v>
      </c>
      <c r="V71" s="87"/>
    </row>
    <row r="72" spans="1:22" ht="48">
      <c r="A72" s="88">
        <v>56</v>
      </c>
      <c r="B72" s="4" t="s">
        <v>135</v>
      </c>
      <c r="C72" s="46" t="s">
        <v>136</v>
      </c>
      <c r="D72" s="89">
        <v>40094</v>
      </c>
      <c r="E72" s="25" t="s">
        <v>229</v>
      </c>
      <c r="F72" s="43" t="s">
        <v>291</v>
      </c>
      <c r="G72" s="52">
        <v>33</v>
      </c>
      <c r="H72" s="52">
        <v>33</v>
      </c>
      <c r="I72" s="5">
        <v>563.8</v>
      </c>
      <c r="J72" s="52">
        <v>18</v>
      </c>
      <c r="K72" s="52">
        <v>7</v>
      </c>
      <c r="L72" s="52">
        <v>11</v>
      </c>
      <c r="M72" s="5">
        <f>563.8-14.9</f>
        <v>548.9</v>
      </c>
      <c r="N72" s="148">
        <f>240.3-14.9</f>
        <v>225.4</v>
      </c>
      <c r="O72" s="148">
        <v>323.49999999999994</v>
      </c>
      <c r="P72" s="396">
        <f t="shared" si="6"/>
        <v>19996427</v>
      </c>
      <c r="Q72" s="396">
        <f t="shared" si="7"/>
        <v>8998392.15</v>
      </c>
      <c r="R72" s="396">
        <f t="shared" si="8"/>
        <v>9998213.5</v>
      </c>
      <c r="S72" s="396">
        <f t="shared" si="9"/>
        <v>999821.3500000001</v>
      </c>
      <c r="T72" s="45">
        <v>0</v>
      </c>
      <c r="U72" s="42">
        <f t="shared" si="10"/>
        <v>19996427</v>
      </c>
      <c r="V72" s="87"/>
    </row>
    <row r="73" spans="1:22" ht="48">
      <c r="A73" s="88">
        <v>57</v>
      </c>
      <c r="B73" s="3" t="s">
        <v>137</v>
      </c>
      <c r="C73" s="46" t="s">
        <v>138</v>
      </c>
      <c r="D73" s="89">
        <v>40095</v>
      </c>
      <c r="E73" s="25" t="s">
        <v>230</v>
      </c>
      <c r="F73" s="43" t="s">
        <v>291</v>
      </c>
      <c r="G73" s="52">
        <v>17</v>
      </c>
      <c r="H73" s="52">
        <v>17</v>
      </c>
      <c r="I73" s="5">
        <v>291.1</v>
      </c>
      <c r="J73" s="52">
        <v>8</v>
      </c>
      <c r="K73" s="52">
        <v>4</v>
      </c>
      <c r="L73" s="52">
        <v>4</v>
      </c>
      <c r="M73" s="5">
        <v>291.1</v>
      </c>
      <c r="N73" s="148">
        <v>145.3</v>
      </c>
      <c r="O73" s="148">
        <v>145.8</v>
      </c>
      <c r="P73" s="396">
        <f t="shared" si="6"/>
        <v>10604773</v>
      </c>
      <c r="Q73" s="396">
        <f t="shared" si="7"/>
        <v>4772147.850000001</v>
      </c>
      <c r="R73" s="396">
        <f t="shared" si="8"/>
        <v>5302386.5</v>
      </c>
      <c r="S73" s="396">
        <f t="shared" si="9"/>
        <v>530238.65</v>
      </c>
      <c r="T73" s="45">
        <v>0</v>
      </c>
      <c r="U73" s="42">
        <f t="shared" si="10"/>
        <v>10604773</v>
      </c>
      <c r="V73" s="87"/>
    </row>
    <row r="74" spans="1:22" ht="48">
      <c r="A74" s="88">
        <v>58</v>
      </c>
      <c r="B74" s="4" t="s">
        <v>139</v>
      </c>
      <c r="C74" s="46" t="s">
        <v>140</v>
      </c>
      <c r="D74" s="89">
        <v>40095</v>
      </c>
      <c r="E74" s="25" t="s">
        <v>232</v>
      </c>
      <c r="F74" s="43" t="s">
        <v>291</v>
      </c>
      <c r="G74" s="52">
        <v>10</v>
      </c>
      <c r="H74" s="52">
        <v>10</v>
      </c>
      <c r="I74" s="5">
        <v>165.8</v>
      </c>
      <c r="J74" s="52">
        <v>4</v>
      </c>
      <c r="K74" s="52">
        <v>1</v>
      </c>
      <c r="L74" s="52">
        <v>3</v>
      </c>
      <c r="M74" s="5">
        <v>165.8</v>
      </c>
      <c r="N74" s="148">
        <v>79.7</v>
      </c>
      <c r="O74" s="148">
        <v>86.10000000000001</v>
      </c>
      <c r="P74" s="396">
        <f t="shared" si="6"/>
        <v>6040094</v>
      </c>
      <c r="Q74" s="396">
        <f t="shared" si="7"/>
        <v>2718042.3000000003</v>
      </c>
      <c r="R74" s="396">
        <f t="shared" si="8"/>
        <v>3020047</v>
      </c>
      <c r="S74" s="396">
        <f t="shared" si="9"/>
        <v>302004.7</v>
      </c>
      <c r="T74" s="45">
        <v>0</v>
      </c>
      <c r="U74" s="42">
        <f t="shared" si="10"/>
        <v>6040094</v>
      </c>
      <c r="V74" s="87"/>
    </row>
    <row r="75" spans="1:22" ht="48" thickBot="1">
      <c r="A75" s="88">
        <v>59</v>
      </c>
      <c r="B75" s="56" t="s">
        <v>198</v>
      </c>
      <c r="C75" s="81" t="s">
        <v>141</v>
      </c>
      <c r="D75" s="91">
        <v>40095</v>
      </c>
      <c r="E75" s="25" t="s">
        <v>233</v>
      </c>
      <c r="F75" s="228" t="s">
        <v>291</v>
      </c>
      <c r="G75" s="92">
        <v>8</v>
      </c>
      <c r="H75" s="92">
        <v>8</v>
      </c>
      <c r="I75" s="5">
        <v>148.4</v>
      </c>
      <c r="J75" s="92">
        <v>5</v>
      </c>
      <c r="K75" s="92">
        <v>3</v>
      </c>
      <c r="L75" s="92">
        <v>2</v>
      </c>
      <c r="M75" s="5">
        <v>148.4</v>
      </c>
      <c r="N75" s="252">
        <v>77.7</v>
      </c>
      <c r="O75" s="252">
        <v>70.7</v>
      </c>
      <c r="P75" s="396">
        <f t="shared" si="6"/>
        <v>5406212</v>
      </c>
      <c r="Q75" s="396">
        <f t="shared" si="7"/>
        <v>2432795.4</v>
      </c>
      <c r="R75" s="396">
        <f t="shared" si="8"/>
        <v>2703106</v>
      </c>
      <c r="S75" s="396">
        <f t="shared" si="9"/>
        <v>270310.60000000003</v>
      </c>
      <c r="T75" s="93">
        <v>0</v>
      </c>
      <c r="U75" s="227">
        <f t="shared" si="10"/>
        <v>5406212</v>
      </c>
      <c r="V75" s="87"/>
    </row>
    <row r="76" spans="1:22" ht="15" thickBot="1">
      <c r="A76" s="566" t="s">
        <v>279</v>
      </c>
      <c r="B76" s="567"/>
      <c r="C76" s="567"/>
      <c r="D76" s="567"/>
      <c r="E76" s="567"/>
      <c r="F76" s="581"/>
      <c r="G76" s="94">
        <f>SUM(G66:G75)</f>
        <v>127</v>
      </c>
      <c r="H76" s="94">
        <f aca="true" t="shared" si="11" ref="H76:M76">SUM(H66:H75)</f>
        <v>122</v>
      </c>
      <c r="I76" s="53">
        <f>SUM(I66:I75)</f>
        <v>2282.1000000000004</v>
      </c>
      <c r="J76" s="94">
        <f t="shared" si="11"/>
        <v>61</v>
      </c>
      <c r="K76" s="94">
        <f t="shared" si="11"/>
        <v>31</v>
      </c>
      <c r="L76" s="94">
        <f t="shared" si="11"/>
        <v>30</v>
      </c>
      <c r="M76" s="53">
        <f t="shared" si="11"/>
        <v>2084.9999999999995</v>
      </c>
      <c r="N76" s="256">
        <f aca="true" t="shared" si="12" ref="N76:T76">SUM(N66:N75)</f>
        <v>1080</v>
      </c>
      <c r="O76" s="256">
        <f t="shared" si="12"/>
        <v>1004.9999999999999</v>
      </c>
      <c r="P76" s="407">
        <f>SUM(P66:P75)</f>
        <v>75956550</v>
      </c>
      <c r="Q76" s="407">
        <f t="shared" si="12"/>
        <v>34180447.50000001</v>
      </c>
      <c r="R76" s="407">
        <f>SUM(R66:R75)</f>
        <v>37978275</v>
      </c>
      <c r="S76" s="407">
        <f>SUM(S66:S75)</f>
        <v>3797827.5000000005</v>
      </c>
      <c r="T76" s="95">
        <f t="shared" si="12"/>
        <v>0</v>
      </c>
      <c r="U76" s="96">
        <f>SUM(U66:U75)</f>
        <v>75956550</v>
      </c>
      <c r="V76" s="87"/>
    </row>
    <row r="77" spans="1:22" s="293" customFormat="1" ht="48" thickBot="1">
      <c r="A77" s="502">
        <v>52</v>
      </c>
      <c r="B77" s="503" t="s">
        <v>127</v>
      </c>
      <c r="C77" s="504" t="s">
        <v>85</v>
      </c>
      <c r="D77" s="505">
        <v>40119</v>
      </c>
      <c r="E77" s="506" t="s">
        <v>233</v>
      </c>
      <c r="F77" s="507" t="s">
        <v>37</v>
      </c>
      <c r="G77" s="507">
        <v>6</v>
      </c>
      <c r="H77" s="507">
        <v>5</v>
      </c>
      <c r="I77" s="508">
        <v>187.8</v>
      </c>
      <c r="J77" s="507">
        <v>4</v>
      </c>
      <c r="K77" s="507">
        <v>3</v>
      </c>
      <c r="L77" s="507">
        <v>1</v>
      </c>
      <c r="M77" s="508">
        <v>156</v>
      </c>
      <c r="N77" s="509">
        <v>128.2</v>
      </c>
      <c r="O77" s="509">
        <v>27.8</v>
      </c>
      <c r="P77" s="510">
        <v>2552949</v>
      </c>
      <c r="Q77" s="510">
        <v>0</v>
      </c>
      <c r="R77" s="510">
        <v>0</v>
      </c>
      <c r="S77" s="510">
        <v>2552949</v>
      </c>
      <c r="T77" s="510">
        <v>0</v>
      </c>
      <c r="U77" s="509">
        <f>T77+P77</f>
        <v>2552949</v>
      </c>
      <c r="V77" s="292"/>
    </row>
    <row r="78" spans="1:33" s="109" customFormat="1" ht="15" thickBot="1">
      <c r="A78" s="566" t="s">
        <v>254</v>
      </c>
      <c r="B78" s="567"/>
      <c r="C78" s="567"/>
      <c r="D78" s="567"/>
      <c r="E78" s="567"/>
      <c r="F78" s="581"/>
      <c r="G78" s="114">
        <f>G77</f>
        <v>6</v>
      </c>
      <c r="H78" s="114">
        <f>H77</f>
        <v>5</v>
      </c>
      <c r="I78" s="59"/>
      <c r="J78" s="114">
        <f>J77</f>
        <v>4</v>
      </c>
      <c r="K78" s="114">
        <f>K77</f>
        <v>3</v>
      </c>
      <c r="L78" s="114">
        <f>L77</f>
        <v>1</v>
      </c>
      <c r="M78" s="59">
        <f>M77</f>
        <v>156</v>
      </c>
      <c r="N78" s="59">
        <f aca="true" t="shared" si="13" ref="N78:U78">N77</f>
        <v>128.2</v>
      </c>
      <c r="O78" s="59">
        <f t="shared" si="13"/>
        <v>27.8</v>
      </c>
      <c r="P78" s="408">
        <f t="shared" si="13"/>
        <v>2552949</v>
      </c>
      <c r="Q78" s="408">
        <f t="shared" si="13"/>
        <v>0</v>
      </c>
      <c r="R78" s="408">
        <f t="shared" si="13"/>
        <v>0</v>
      </c>
      <c r="S78" s="408">
        <f t="shared" si="13"/>
        <v>2552949</v>
      </c>
      <c r="T78" s="59">
        <f t="shared" si="13"/>
        <v>0</v>
      </c>
      <c r="U78" s="59">
        <f t="shared" si="13"/>
        <v>2552949</v>
      </c>
      <c r="V78" s="107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</row>
    <row r="79" spans="1:33" s="111" customFormat="1" ht="12" thickBot="1">
      <c r="A79" s="575" t="s">
        <v>284</v>
      </c>
      <c r="B79" s="576"/>
      <c r="C79" s="576"/>
      <c r="D79" s="576"/>
      <c r="E79" s="576"/>
      <c r="F79" s="577"/>
      <c r="G79" s="117">
        <f>G76</f>
        <v>127</v>
      </c>
      <c r="H79" s="117">
        <f>H76+H78</f>
        <v>127</v>
      </c>
      <c r="I79" s="125">
        <v>2282.1</v>
      </c>
      <c r="J79" s="117">
        <f>J77+J76</f>
        <v>65</v>
      </c>
      <c r="K79" s="117">
        <f>K78+K76</f>
        <v>34</v>
      </c>
      <c r="L79" s="117">
        <f>L78+L76</f>
        <v>31</v>
      </c>
      <c r="M79" s="118">
        <f>M78+M76</f>
        <v>2240.9999999999995</v>
      </c>
      <c r="N79" s="118">
        <f aca="true" t="shared" si="14" ref="N79:U79">N78+N76</f>
        <v>1208.2</v>
      </c>
      <c r="O79" s="118">
        <f t="shared" si="14"/>
        <v>1032.8</v>
      </c>
      <c r="P79" s="409">
        <f t="shared" si="14"/>
        <v>78509499</v>
      </c>
      <c r="Q79" s="409">
        <f t="shared" si="14"/>
        <v>34180447.50000001</v>
      </c>
      <c r="R79" s="409">
        <f t="shared" si="14"/>
        <v>37978275</v>
      </c>
      <c r="S79" s="409">
        <f t="shared" si="14"/>
        <v>6350776.5</v>
      </c>
      <c r="T79" s="118">
        <f t="shared" si="14"/>
        <v>0</v>
      </c>
      <c r="U79" s="118">
        <f t="shared" si="14"/>
        <v>78509499</v>
      </c>
      <c r="V79" s="112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</row>
    <row r="80" spans="1:33" s="276" customFormat="1" ht="14.25" thickBot="1">
      <c r="A80" s="282"/>
      <c r="B80" s="562" t="s">
        <v>242</v>
      </c>
      <c r="C80" s="563"/>
      <c r="D80" s="563"/>
      <c r="E80" s="563"/>
      <c r="F80" s="563"/>
      <c r="G80" s="564"/>
      <c r="H80" s="564"/>
      <c r="I80" s="564"/>
      <c r="J80" s="564"/>
      <c r="K80" s="564"/>
      <c r="L80" s="564"/>
      <c r="M80" s="564"/>
      <c r="N80" s="564"/>
      <c r="O80" s="564"/>
      <c r="P80" s="564"/>
      <c r="Q80" s="564"/>
      <c r="R80" s="564"/>
      <c r="S80" s="564"/>
      <c r="T80" s="564"/>
      <c r="U80" s="565"/>
      <c r="V80" s="280"/>
      <c r="W80" s="279"/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</row>
    <row r="81" spans="1:22" s="138" customFormat="1" ht="48">
      <c r="A81" s="128">
        <v>60</v>
      </c>
      <c r="B81" s="129" t="s">
        <v>199</v>
      </c>
      <c r="C81" s="130" t="s">
        <v>142</v>
      </c>
      <c r="D81" s="131">
        <v>40095</v>
      </c>
      <c r="E81" s="25" t="s">
        <v>290</v>
      </c>
      <c r="F81" s="228" t="s">
        <v>291</v>
      </c>
      <c r="G81" s="132">
        <v>7</v>
      </c>
      <c r="H81" s="132">
        <v>5</v>
      </c>
      <c r="I81" s="133">
        <v>114.8</v>
      </c>
      <c r="J81" s="132">
        <v>2</v>
      </c>
      <c r="K81" s="132">
        <v>1</v>
      </c>
      <c r="L81" s="132">
        <v>1</v>
      </c>
      <c r="M81" s="134">
        <v>62.9</v>
      </c>
      <c r="N81" s="135">
        <v>27.3</v>
      </c>
      <c r="O81" s="135">
        <v>35.6</v>
      </c>
      <c r="P81" s="396">
        <f>M81*38324</f>
        <v>2410579.6</v>
      </c>
      <c r="Q81" s="410">
        <f>P81*63.201%</f>
        <v>1523510.412996</v>
      </c>
      <c r="R81" s="410">
        <f>P81*31.799%</f>
        <v>766540.207004</v>
      </c>
      <c r="S81" s="410">
        <f>P81*5%</f>
        <v>120528.98000000001</v>
      </c>
      <c r="T81" s="127">
        <v>0</v>
      </c>
      <c r="U81" s="135">
        <f>SUM(Q81:T81)</f>
        <v>2410579.6</v>
      </c>
      <c r="V81" s="137"/>
    </row>
    <row r="82" spans="1:22" ht="48">
      <c r="A82" s="88">
        <v>61</v>
      </c>
      <c r="B82" s="3" t="s">
        <v>143</v>
      </c>
      <c r="C82" s="46" t="s">
        <v>83</v>
      </c>
      <c r="D82" s="89">
        <v>40119</v>
      </c>
      <c r="E82" s="25" t="s">
        <v>290</v>
      </c>
      <c r="F82" s="228" t="s">
        <v>291</v>
      </c>
      <c r="G82" s="52">
        <v>10</v>
      </c>
      <c r="H82" s="52">
        <v>10</v>
      </c>
      <c r="I82" s="90">
        <v>113.8</v>
      </c>
      <c r="J82" s="52">
        <v>4</v>
      </c>
      <c r="K82" s="52">
        <v>3</v>
      </c>
      <c r="L82" s="52">
        <v>1</v>
      </c>
      <c r="M82" s="98">
        <v>113.8</v>
      </c>
      <c r="N82" s="148">
        <v>86.1</v>
      </c>
      <c r="O82" s="148">
        <v>27.7</v>
      </c>
      <c r="P82" s="396">
        <f aca="true" t="shared" si="15" ref="P82:P96">M82*38324</f>
        <v>4361271.2</v>
      </c>
      <c r="Q82" s="410">
        <f aca="true" t="shared" si="16" ref="Q82:Q91">P82*63.201%</f>
        <v>2756367.011112</v>
      </c>
      <c r="R82" s="410">
        <f aca="true" t="shared" si="17" ref="R82:R91">P82*31.799%</f>
        <v>1386840.628888</v>
      </c>
      <c r="S82" s="410">
        <f aca="true" t="shared" si="18" ref="S82:S96">P82*5%</f>
        <v>218063.56000000003</v>
      </c>
      <c r="T82" s="127">
        <v>0</v>
      </c>
      <c r="U82" s="35">
        <f aca="true" t="shared" si="19" ref="U82:U96">SUM(Q82:T82)</f>
        <v>4361271.199999999</v>
      </c>
      <c r="V82" s="87"/>
    </row>
    <row r="83" spans="1:22" s="399" customFormat="1" ht="48">
      <c r="A83" s="443">
        <v>62</v>
      </c>
      <c r="B83" s="444" t="s">
        <v>144</v>
      </c>
      <c r="C83" s="438" t="s">
        <v>115</v>
      </c>
      <c r="D83" s="445">
        <v>40119</v>
      </c>
      <c r="E83" s="390" t="s">
        <v>290</v>
      </c>
      <c r="F83" s="446" t="s">
        <v>291</v>
      </c>
      <c r="G83" s="447">
        <v>15</v>
      </c>
      <c r="H83" s="447">
        <v>15</v>
      </c>
      <c r="I83" s="448">
        <v>295.9</v>
      </c>
      <c r="J83" s="447">
        <v>7</v>
      </c>
      <c r="K83" s="447">
        <v>7</v>
      </c>
      <c r="L83" s="447">
        <v>0</v>
      </c>
      <c r="M83" s="449">
        <v>295.9</v>
      </c>
      <c r="N83" s="395">
        <v>295.9</v>
      </c>
      <c r="O83" s="395">
        <v>0</v>
      </c>
      <c r="P83" s="396">
        <v>10770042.6</v>
      </c>
      <c r="Q83" s="410">
        <f t="shared" si="16"/>
        <v>6806774.623625999</v>
      </c>
      <c r="R83" s="410">
        <f t="shared" si="17"/>
        <v>3424765.846374</v>
      </c>
      <c r="S83" s="410">
        <f t="shared" si="18"/>
        <v>538502.13</v>
      </c>
      <c r="T83" s="410">
        <v>0</v>
      </c>
      <c r="U83" s="393">
        <f t="shared" si="19"/>
        <v>10770042.6</v>
      </c>
      <c r="V83" s="450"/>
    </row>
    <row r="84" spans="1:22" ht="48">
      <c r="A84" s="88">
        <v>63</v>
      </c>
      <c r="B84" s="4" t="s">
        <v>149</v>
      </c>
      <c r="C84" s="46" t="s">
        <v>150</v>
      </c>
      <c r="D84" s="89">
        <v>40453</v>
      </c>
      <c r="E84" s="25" t="s">
        <v>290</v>
      </c>
      <c r="F84" s="228" t="s">
        <v>291</v>
      </c>
      <c r="G84" s="52">
        <v>19</v>
      </c>
      <c r="H84" s="52">
        <v>19</v>
      </c>
      <c r="I84" s="5">
        <v>293.1</v>
      </c>
      <c r="J84" s="52">
        <v>8</v>
      </c>
      <c r="K84" s="52">
        <v>5</v>
      </c>
      <c r="L84" s="52">
        <v>3</v>
      </c>
      <c r="M84" s="98">
        <v>293.1</v>
      </c>
      <c r="N84" s="148">
        <v>182.8</v>
      </c>
      <c r="O84" s="148">
        <v>110.3</v>
      </c>
      <c r="P84" s="396">
        <f t="shared" si="15"/>
        <v>11232764.4</v>
      </c>
      <c r="Q84" s="410">
        <f t="shared" si="16"/>
        <v>7099219.428444</v>
      </c>
      <c r="R84" s="410">
        <f t="shared" si="17"/>
        <v>3571906.751556</v>
      </c>
      <c r="S84" s="410">
        <f t="shared" si="18"/>
        <v>561638.2200000001</v>
      </c>
      <c r="T84" s="127">
        <v>0</v>
      </c>
      <c r="U84" s="35">
        <f t="shared" si="19"/>
        <v>11232764.4</v>
      </c>
      <c r="V84" s="87"/>
    </row>
    <row r="85" spans="1:22" s="399" customFormat="1" ht="48">
      <c r="A85" s="443">
        <v>64</v>
      </c>
      <c r="B85" s="451" t="s">
        <v>151</v>
      </c>
      <c r="C85" s="438" t="s">
        <v>152</v>
      </c>
      <c r="D85" s="445">
        <v>40758</v>
      </c>
      <c r="E85" s="390" t="s">
        <v>290</v>
      </c>
      <c r="F85" s="446" t="s">
        <v>291</v>
      </c>
      <c r="G85" s="447">
        <v>12</v>
      </c>
      <c r="H85" s="447">
        <v>12</v>
      </c>
      <c r="I85" s="452">
        <v>141.3</v>
      </c>
      <c r="J85" s="447">
        <v>4</v>
      </c>
      <c r="K85" s="447">
        <v>4</v>
      </c>
      <c r="L85" s="447">
        <v>0</v>
      </c>
      <c r="M85" s="449">
        <v>141.3</v>
      </c>
      <c r="N85" s="395">
        <v>141.3</v>
      </c>
      <c r="O85" s="395">
        <v>0</v>
      </c>
      <c r="P85" s="396">
        <v>4801411.2</v>
      </c>
      <c r="Q85" s="410">
        <f t="shared" si="16"/>
        <v>3034539.8925119997</v>
      </c>
      <c r="R85" s="410">
        <f t="shared" si="17"/>
        <v>1526800.747488</v>
      </c>
      <c r="S85" s="410">
        <f t="shared" si="18"/>
        <v>240070.56000000003</v>
      </c>
      <c r="T85" s="410">
        <v>0</v>
      </c>
      <c r="U85" s="393">
        <f t="shared" si="19"/>
        <v>4801411.199999999</v>
      </c>
      <c r="V85" s="450"/>
    </row>
    <row r="86" spans="1:22" ht="48">
      <c r="A86" s="88">
        <v>65</v>
      </c>
      <c r="B86" s="2" t="s">
        <v>195</v>
      </c>
      <c r="C86" s="46" t="s">
        <v>71</v>
      </c>
      <c r="D86" s="89">
        <v>40891</v>
      </c>
      <c r="E86" s="25" t="s">
        <v>290</v>
      </c>
      <c r="F86" s="52" t="s">
        <v>37</v>
      </c>
      <c r="G86" s="52">
        <v>4</v>
      </c>
      <c r="H86" s="52">
        <v>4</v>
      </c>
      <c r="I86" s="6">
        <v>67.4</v>
      </c>
      <c r="J86" s="52">
        <v>2</v>
      </c>
      <c r="K86" s="52">
        <v>1</v>
      </c>
      <c r="L86" s="52">
        <v>1</v>
      </c>
      <c r="M86" s="98">
        <v>67.4</v>
      </c>
      <c r="N86" s="148">
        <v>26.3</v>
      </c>
      <c r="O86" s="148">
        <v>41.10000000000001</v>
      </c>
      <c r="P86" s="396">
        <f t="shared" si="15"/>
        <v>2583037.6</v>
      </c>
      <c r="Q86" s="410">
        <f t="shared" si="16"/>
        <v>1632505.593576</v>
      </c>
      <c r="R86" s="410">
        <f t="shared" si="17"/>
        <v>821380.126424</v>
      </c>
      <c r="S86" s="410">
        <f t="shared" si="18"/>
        <v>129151.88</v>
      </c>
      <c r="T86" s="127">
        <v>0</v>
      </c>
      <c r="U86" s="35">
        <f t="shared" si="19"/>
        <v>2583037.6</v>
      </c>
      <c r="V86" s="87"/>
    </row>
    <row r="87" spans="1:22" s="138" customFormat="1" ht="48">
      <c r="A87" s="128">
        <v>66</v>
      </c>
      <c r="B87" s="142" t="s">
        <v>194</v>
      </c>
      <c r="C87" s="143" t="s">
        <v>153</v>
      </c>
      <c r="D87" s="144">
        <v>40891</v>
      </c>
      <c r="E87" s="25" t="s">
        <v>290</v>
      </c>
      <c r="F87" s="145" t="s">
        <v>37</v>
      </c>
      <c r="G87" s="145">
        <v>12</v>
      </c>
      <c r="H87" s="145">
        <v>12</v>
      </c>
      <c r="I87" s="146">
        <v>149.2</v>
      </c>
      <c r="J87" s="145">
        <v>4</v>
      </c>
      <c r="K87" s="145">
        <f>3-1</f>
        <v>2</v>
      </c>
      <c r="L87" s="145">
        <v>2</v>
      </c>
      <c r="M87" s="147">
        <f>149.2-20.8</f>
        <v>128.39999999999998</v>
      </c>
      <c r="N87" s="148">
        <f>84.4-20.8</f>
        <v>63.60000000000001</v>
      </c>
      <c r="O87" s="148">
        <v>64.80000000000001</v>
      </c>
      <c r="P87" s="396">
        <f t="shared" si="15"/>
        <v>4920801.599999999</v>
      </c>
      <c r="Q87" s="410">
        <f t="shared" si="16"/>
        <v>3109995.819215999</v>
      </c>
      <c r="R87" s="410">
        <f t="shared" si="17"/>
        <v>1564765.7007839996</v>
      </c>
      <c r="S87" s="410">
        <f t="shared" si="18"/>
        <v>246040.07999999996</v>
      </c>
      <c r="T87" s="127">
        <v>0</v>
      </c>
      <c r="U87" s="135">
        <f t="shared" si="19"/>
        <v>4920801.599999999</v>
      </c>
      <c r="V87" s="137"/>
    </row>
    <row r="88" spans="1:22" ht="48">
      <c r="A88" s="88">
        <v>67</v>
      </c>
      <c r="B88" s="2" t="s">
        <v>193</v>
      </c>
      <c r="C88" s="46" t="s">
        <v>93</v>
      </c>
      <c r="D88" s="89">
        <v>40891</v>
      </c>
      <c r="E88" s="25" t="s">
        <v>290</v>
      </c>
      <c r="F88" s="228" t="s">
        <v>291</v>
      </c>
      <c r="G88" s="52">
        <v>9</v>
      </c>
      <c r="H88" s="52">
        <v>9</v>
      </c>
      <c r="I88" s="6">
        <v>114.6</v>
      </c>
      <c r="J88" s="52">
        <v>5</v>
      </c>
      <c r="K88" s="52">
        <v>2</v>
      </c>
      <c r="L88" s="52">
        <v>3</v>
      </c>
      <c r="M88" s="98">
        <v>114.6</v>
      </c>
      <c r="N88" s="148">
        <v>35.4</v>
      </c>
      <c r="O88" s="148">
        <v>79.2</v>
      </c>
      <c r="P88" s="396">
        <f t="shared" si="15"/>
        <v>4391930.399999999</v>
      </c>
      <c r="Q88" s="410">
        <f t="shared" si="16"/>
        <v>2775743.9321039994</v>
      </c>
      <c r="R88" s="410">
        <f t="shared" si="17"/>
        <v>1396589.9478959998</v>
      </c>
      <c r="S88" s="410">
        <f t="shared" si="18"/>
        <v>219596.52</v>
      </c>
      <c r="T88" s="127">
        <v>0</v>
      </c>
      <c r="U88" s="35">
        <f t="shared" si="19"/>
        <v>4391930.3999999985</v>
      </c>
      <c r="V88" s="87"/>
    </row>
    <row r="89" spans="1:22" ht="48">
      <c r="A89" s="88">
        <v>68</v>
      </c>
      <c r="B89" s="2" t="s">
        <v>154</v>
      </c>
      <c r="C89" s="46" t="s">
        <v>155</v>
      </c>
      <c r="D89" s="89">
        <v>40891</v>
      </c>
      <c r="E89" s="25" t="s">
        <v>290</v>
      </c>
      <c r="F89" s="52" t="s">
        <v>37</v>
      </c>
      <c r="G89" s="52">
        <v>8</v>
      </c>
      <c r="H89" s="52">
        <v>8</v>
      </c>
      <c r="I89" s="6">
        <v>98.4</v>
      </c>
      <c r="J89" s="52">
        <v>3</v>
      </c>
      <c r="K89" s="52">
        <v>2</v>
      </c>
      <c r="L89" s="52">
        <v>1</v>
      </c>
      <c r="M89" s="98">
        <v>98.4</v>
      </c>
      <c r="N89" s="148">
        <v>57</v>
      </c>
      <c r="O89" s="148">
        <v>41.400000000000006</v>
      </c>
      <c r="P89" s="396">
        <f t="shared" si="15"/>
        <v>3771081.6</v>
      </c>
      <c r="Q89" s="410">
        <f t="shared" si="16"/>
        <v>2383361.282016</v>
      </c>
      <c r="R89" s="410">
        <f t="shared" si="17"/>
        <v>1199166.237984</v>
      </c>
      <c r="S89" s="410">
        <f t="shared" si="18"/>
        <v>188554.08000000002</v>
      </c>
      <c r="T89" s="127">
        <v>0</v>
      </c>
      <c r="U89" s="35">
        <f t="shared" si="19"/>
        <v>3771081.5999999996</v>
      </c>
      <c r="V89" s="87"/>
    </row>
    <row r="90" spans="1:22" ht="48">
      <c r="A90" s="88">
        <v>69</v>
      </c>
      <c r="B90" s="2" t="s">
        <v>192</v>
      </c>
      <c r="C90" s="46" t="s">
        <v>148</v>
      </c>
      <c r="D90" s="89">
        <v>40891</v>
      </c>
      <c r="E90" s="25" t="s">
        <v>290</v>
      </c>
      <c r="F90" s="228" t="s">
        <v>291</v>
      </c>
      <c r="G90" s="52">
        <v>15</v>
      </c>
      <c r="H90" s="52">
        <v>15</v>
      </c>
      <c r="I90" s="6">
        <v>311.5</v>
      </c>
      <c r="J90" s="52">
        <v>8</v>
      </c>
      <c r="K90" s="52">
        <v>7</v>
      </c>
      <c r="L90" s="52">
        <v>1</v>
      </c>
      <c r="M90" s="98">
        <v>311.5</v>
      </c>
      <c r="N90" s="148">
        <v>274.5</v>
      </c>
      <c r="O90" s="148">
        <v>37</v>
      </c>
      <c r="P90" s="396">
        <f t="shared" si="15"/>
        <v>11937926</v>
      </c>
      <c r="Q90" s="410">
        <f t="shared" si="16"/>
        <v>7544888.61126</v>
      </c>
      <c r="R90" s="410">
        <f t="shared" si="17"/>
        <v>3796141.08874</v>
      </c>
      <c r="S90" s="410">
        <f t="shared" si="18"/>
        <v>596896.3</v>
      </c>
      <c r="T90" s="127">
        <v>0</v>
      </c>
      <c r="U90" s="35">
        <f t="shared" si="19"/>
        <v>11937926</v>
      </c>
      <c r="V90" s="87"/>
    </row>
    <row r="91" spans="1:22" ht="48">
      <c r="A91" s="88">
        <v>70</v>
      </c>
      <c r="B91" s="2" t="s">
        <v>190</v>
      </c>
      <c r="C91" s="46" t="s">
        <v>157</v>
      </c>
      <c r="D91" s="89">
        <v>40891</v>
      </c>
      <c r="E91" s="25" t="s">
        <v>290</v>
      </c>
      <c r="F91" s="228" t="s">
        <v>291</v>
      </c>
      <c r="G91" s="52">
        <v>7</v>
      </c>
      <c r="H91" s="52">
        <v>7</v>
      </c>
      <c r="I91" s="6">
        <v>127.6</v>
      </c>
      <c r="J91" s="52">
        <v>3</v>
      </c>
      <c r="K91" s="52">
        <v>1</v>
      </c>
      <c r="L91" s="52">
        <v>2</v>
      </c>
      <c r="M91" s="98">
        <v>127.6</v>
      </c>
      <c r="N91" s="148">
        <v>52.1</v>
      </c>
      <c r="O91" s="148">
        <v>75.5</v>
      </c>
      <c r="P91" s="396">
        <f t="shared" si="15"/>
        <v>4890142.399999999</v>
      </c>
      <c r="Q91" s="410">
        <f t="shared" si="16"/>
        <v>3090618.8982239994</v>
      </c>
      <c r="R91" s="410">
        <f t="shared" si="17"/>
        <v>1555016.381776</v>
      </c>
      <c r="S91" s="410">
        <f t="shared" si="18"/>
        <v>244507.12</v>
      </c>
      <c r="T91" s="127">
        <v>0</v>
      </c>
      <c r="U91" s="35">
        <f t="shared" si="19"/>
        <v>4890142.399999999</v>
      </c>
      <c r="V91" s="87"/>
    </row>
    <row r="92" spans="1:21" s="399" customFormat="1" ht="48" thickBot="1">
      <c r="A92" s="453">
        <v>72</v>
      </c>
      <c r="B92" s="454" t="s">
        <v>166</v>
      </c>
      <c r="C92" s="455" t="s">
        <v>167</v>
      </c>
      <c r="D92" s="456">
        <v>40891</v>
      </c>
      <c r="E92" s="390" t="s">
        <v>290</v>
      </c>
      <c r="F92" s="457" t="s">
        <v>37</v>
      </c>
      <c r="G92" s="457">
        <v>16</v>
      </c>
      <c r="H92" s="457">
        <v>16</v>
      </c>
      <c r="I92" s="458">
        <v>365.1</v>
      </c>
      <c r="J92" s="457">
        <v>13</v>
      </c>
      <c r="K92" s="457">
        <v>10</v>
      </c>
      <c r="L92" s="457">
        <v>3</v>
      </c>
      <c r="M92" s="459">
        <v>365.1</v>
      </c>
      <c r="N92" s="460">
        <v>270.6</v>
      </c>
      <c r="O92" s="460">
        <v>94.5</v>
      </c>
      <c r="P92" s="411">
        <v>13096248.2</v>
      </c>
      <c r="Q92" s="412">
        <f>P92*63.201%</f>
        <v>8276959.824881999</v>
      </c>
      <c r="R92" s="412">
        <f>P92*31.799%</f>
        <v>4164475.965118</v>
      </c>
      <c r="S92" s="412">
        <f>P92*5%</f>
        <v>654812.41</v>
      </c>
      <c r="T92" s="410">
        <v>0</v>
      </c>
      <c r="U92" s="461">
        <f>SUM(Q92:T92)</f>
        <v>13096248.2</v>
      </c>
    </row>
    <row r="93" spans="1:22" ht="15" thickBot="1">
      <c r="A93" s="566" t="s">
        <v>281</v>
      </c>
      <c r="B93" s="567"/>
      <c r="C93" s="567"/>
      <c r="D93" s="567"/>
      <c r="E93" s="567"/>
      <c r="F93" s="568"/>
      <c r="G93" s="102">
        <f>SUM(G81:G92)</f>
        <v>134</v>
      </c>
      <c r="H93" s="94">
        <f aca="true" t="shared" si="20" ref="H93:U93">SUM(H81:H92)</f>
        <v>132</v>
      </c>
      <c r="I93" s="113">
        <f t="shared" si="20"/>
        <v>2192.7000000000003</v>
      </c>
      <c r="J93" s="94">
        <f t="shared" si="20"/>
        <v>63</v>
      </c>
      <c r="K93" s="94">
        <f t="shared" si="20"/>
        <v>45</v>
      </c>
      <c r="L93" s="94">
        <f t="shared" si="20"/>
        <v>18</v>
      </c>
      <c r="M93" s="53">
        <f t="shared" si="20"/>
        <v>2120</v>
      </c>
      <c r="N93" s="256">
        <f t="shared" si="20"/>
        <v>1512.8999999999996</v>
      </c>
      <c r="O93" s="256">
        <f t="shared" si="20"/>
        <v>607.1</v>
      </c>
      <c r="P93" s="407">
        <f t="shared" si="20"/>
        <v>79167236.8</v>
      </c>
      <c r="Q93" s="407">
        <f>SUM(Q81:Q92)-0.02</f>
        <v>50034485.30996799</v>
      </c>
      <c r="R93" s="407">
        <f>SUM(R81:R92)+0.02</f>
        <v>25174389.650032</v>
      </c>
      <c r="S93" s="407">
        <f>SUM(S81:S92)</f>
        <v>3958361.840000001</v>
      </c>
      <c r="T93" s="53">
        <f>SUM(T81:T92)</f>
        <v>0</v>
      </c>
      <c r="U93" s="106">
        <f t="shared" si="20"/>
        <v>79167236.8</v>
      </c>
      <c r="V93" s="87"/>
    </row>
    <row r="94" spans="1:22" s="138" customFormat="1" ht="48">
      <c r="A94" s="128">
        <v>60</v>
      </c>
      <c r="B94" s="129" t="s">
        <v>199</v>
      </c>
      <c r="C94" s="130" t="s">
        <v>142</v>
      </c>
      <c r="D94" s="131">
        <v>40095</v>
      </c>
      <c r="E94" s="25" t="s">
        <v>290</v>
      </c>
      <c r="F94" s="43" t="s">
        <v>291</v>
      </c>
      <c r="G94" s="132">
        <v>2</v>
      </c>
      <c r="H94" s="132">
        <v>2</v>
      </c>
      <c r="I94" s="133">
        <v>114.8</v>
      </c>
      <c r="J94" s="132">
        <v>2</v>
      </c>
      <c r="K94" s="132">
        <v>1</v>
      </c>
      <c r="L94" s="132">
        <v>1</v>
      </c>
      <c r="M94" s="134">
        <v>51.9</v>
      </c>
      <c r="N94" s="135">
        <v>19.1</v>
      </c>
      <c r="O94" s="135">
        <v>32.8</v>
      </c>
      <c r="P94" s="396">
        <f>M94*38324</f>
        <v>1989015.5999999999</v>
      </c>
      <c r="Q94" s="410">
        <f>P94*0%</f>
        <v>0</v>
      </c>
      <c r="R94" s="410">
        <f>P94*95%</f>
        <v>1889564.8199999998</v>
      </c>
      <c r="S94" s="410">
        <f>P94*5%</f>
        <v>99450.78</v>
      </c>
      <c r="T94" s="127">
        <v>0</v>
      </c>
      <c r="U94" s="135">
        <f>SUM(Q94:T94)</f>
        <v>1989015.5999999999</v>
      </c>
      <c r="V94" s="137"/>
    </row>
    <row r="95" spans="1:22" s="138" customFormat="1" ht="48">
      <c r="A95" s="139">
        <v>66</v>
      </c>
      <c r="B95" s="140" t="s">
        <v>194</v>
      </c>
      <c r="C95" s="130" t="s">
        <v>153</v>
      </c>
      <c r="D95" s="131">
        <v>40891</v>
      </c>
      <c r="E95" s="25" t="s">
        <v>290</v>
      </c>
      <c r="F95" s="145" t="s">
        <v>37</v>
      </c>
      <c r="G95" s="132">
        <v>1</v>
      </c>
      <c r="H95" s="132">
        <v>1</v>
      </c>
      <c r="I95" s="141">
        <v>149.2</v>
      </c>
      <c r="J95" s="132">
        <v>1</v>
      </c>
      <c r="K95" s="132">
        <v>1</v>
      </c>
      <c r="L95" s="132">
        <v>0</v>
      </c>
      <c r="M95" s="134">
        <v>20.8</v>
      </c>
      <c r="N95" s="135">
        <v>20.8</v>
      </c>
      <c r="O95" s="135">
        <v>0</v>
      </c>
      <c r="P95" s="410">
        <f>M95*38324</f>
        <v>797139.2000000001</v>
      </c>
      <c r="Q95" s="410">
        <f>P95*0%</f>
        <v>0</v>
      </c>
      <c r="R95" s="410">
        <f>P95*95%</f>
        <v>757282.24</v>
      </c>
      <c r="S95" s="410">
        <f>P95*5%</f>
        <v>39856.96000000001</v>
      </c>
      <c r="T95" s="127">
        <v>0</v>
      </c>
      <c r="U95" s="135">
        <f>SUM(Q95:T95)</f>
        <v>797139.2</v>
      </c>
      <c r="V95" s="137"/>
    </row>
    <row r="96" spans="1:21" ht="48" thickBot="1">
      <c r="A96" s="104">
        <v>71</v>
      </c>
      <c r="B96" s="2" t="s">
        <v>189</v>
      </c>
      <c r="C96" s="46" t="s">
        <v>158</v>
      </c>
      <c r="D96" s="116">
        <v>40891</v>
      </c>
      <c r="E96" s="25" t="s">
        <v>290</v>
      </c>
      <c r="F96" s="228" t="s">
        <v>291</v>
      </c>
      <c r="G96" s="52">
        <v>11</v>
      </c>
      <c r="H96" s="52">
        <v>11</v>
      </c>
      <c r="I96" s="5">
        <v>162.4</v>
      </c>
      <c r="J96" s="52">
        <v>4</v>
      </c>
      <c r="K96" s="52">
        <v>3</v>
      </c>
      <c r="L96" s="52">
        <v>1</v>
      </c>
      <c r="M96" s="98">
        <v>162.4</v>
      </c>
      <c r="N96" s="148">
        <v>112.4</v>
      </c>
      <c r="O96" s="148">
        <v>50</v>
      </c>
      <c r="P96" s="396">
        <f t="shared" si="15"/>
        <v>6223817.600000001</v>
      </c>
      <c r="Q96" s="396">
        <f>P96*0%</f>
        <v>0</v>
      </c>
      <c r="R96" s="396">
        <f>P96*95%</f>
        <v>5912626.720000001</v>
      </c>
      <c r="S96" s="396">
        <f t="shared" si="18"/>
        <v>311190.88000000006</v>
      </c>
      <c r="T96" s="45">
        <v>0</v>
      </c>
      <c r="U96" s="42">
        <f t="shared" si="19"/>
        <v>6223817.600000001</v>
      </c>
    </row>
    <row r="97" spans="1:33" s="109" customFormat="1" ht="15" thickBot="1">
      <c r="A97" s="566" t="s">
        <v>282</v>
      </c>
      <c r="B97" s="567"/>
      <c r="C97" s="567"/>
      <c r="D97" s="567"/>
      <c r="E97" s="567"/>
      <c r="F97" s="581"/>
      <c r="G97" s="114">
        <f>SUM(G94:G96)</f>
        <v>14</v>
      </c>
      <c r="H97" s="114">
        <f>SUM(H94:H96)</f>
        <v>14</v>
      </c>
      <c r="I97" s="59">
        <f>SUM(I94:I96)</f>
        <v>426.4</v>
      </c>
      <c r="J97" s="114">
        <f aca="true" t="shared" si="21" ref="J97:U97">SUM(J94:J96)</f>
        <v>7</v>
      </c>
      <c r="K97" s="114">
        <f t="shared" si="21"/>
        <v>5</v>
      </c>
      <c r="L97" s="114">
        <f t="shared" si="21"/>
        <v>2</v>
      </c>
      <c r="M97" s="115">
        <f t="shared" si="21"/>
        <v>235.10000000000002</v>
      </c>
      <c r="N97" s="257">
        <f t="shared" si="21"/>
        <v>152.3</v>
      </c>
      <c r="O97" s="257">
        <f t="shared" si="21"/>
        <v>82.8</v>
      </c>
      <c r="P97" s="413">
        <f t="shared" si="21"/>
        <v>9009972.4</v>
      </c>
      <c r="Q97" s="413">
        <f t="shared" si="21"/>
        <v>0</v>
      </c>
      <c r="R97" s="413">
        <f t="shared" si="21"/>
        <v>8559473.780000001</v>
      </c>
      <c r="S97" s="413">
        <f t="shared" si="21"/>
        <v>450498.62000000005</v>
      </c>
      <c r="T97" s="61">
        <f>SUM(T94:T96)</f>
        <v>0</v>
      </c>
      <c r="U97" s="61">
        <f t="shared" si="21"/>
        <v>9009972.4</v>
      </c>
      <c r="V97" s="107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</row>
    <row r="98" spans="1:33" s="111" customFormat="1" ht="12" thickBot="1">
      <c r="A98" s="575" t="s">
        <v>283</v>
      </c>
      <c r="B98" s="576"/>
      <c r="C98" s="576"/>
      <c r="D98" s="576"/>
      <c r="E98" s="576"/>
      <c r="F98" s="577"/>
      <c r="G98" s="117">
        <f aca="true" t="shared" si="22" ref="G98:T98">SUM(G97,G93)</f>
        <v>148</v>
      </c>
      <c r="H98" s="117">
        <f t="shared" si="22"/>
        <v>146</v>
      </c>
      <c r="I98" s="125">
        <v>2619.1</v>
      </c>
      <c r="J98" s="117">
        <f>SUM(J97,J93)</f>
        <v>70</v>
      </c>
      <c r="K98" s="117">
        <f>SUM(K97,K93)</f>
        <v>50</v>
      </c>
      <c r="L98" s="117">
        <f>SUM(L97,L93)</f>
        <v>20</v>
      </c>
      <c r="M98" s="117">
        <f>SUM(M97,M93)</f>
        <v>2355.1</v>
      </c>
      <c r="N98" s="258">
        <f t="shared" si="22"/>
        <v>1665.1999999999996</v>
      </c>
      <c r="O98" s="258">
        <f t="shared" si="22"/>
        <v>689.9</v>
      </c>
      <c r="P98" s="409">
        <f t="shared" si="22"/>
        <v>88177209.2</v>
      </c>
      <c r="Q98" s="409">
        <f>SUM(Q97,Q93)</f>
        <v>50034485.30996799</v>
      </c>
      <c r="R98" s="409">
        <f>SUM(R97,R93)</f>
        <v>33733863.430032</v>
      </c>
      <c r="S98" s="409">
        <f t="shared" si="22"/>
        <v>4408860.460000001</v>
      </c>
      <c r="T98" s="118">
        <f t="shared" si="22"/>
        <v>0</v>
      </c>
      <c r="U98" s="118">
        <f>SUM(U97,U93)</f>
        <v>88177209.2</v>
      </c>
      <c r="V98" s="112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</row>
    <row r="99" spans="1:21" ht="15" thickBot="1">
      <c r="A99" s="569" t="s">
        <v>243</v>
      </c>
      <c r="B99" s="570"/>
      <c r="C99" s="570"/>
      <c r="D99" s="570"/>
      <c r="E99" s="570"/>
      <c r="F99" s="570"/>
      <c r="G99" s="570"/>
      <c r="H99" s="570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1"/>
    </row>
    <row r="100" spans="1:21" s="340" customFormat="1" ht="24">
      <c r="A100" s="145">
        <v>1</v>
      </c>
      <c r="B100" s="335" t="s">
        <v>258</v>
      </c>
      <c r="C100" s="145" t="s">
        <v>259</v>
      </c>
      <c r="D100" s="144">
        <v>40766</v>
      </c>
      <c r="E100" s="336" t="s">
        <v>260</v>
      </c>
      <c r="F100" s="336" t="s">
        <v>261</v>
      </c>
      <c r="G100" s="337">
        <v>25</v>
      </c>
      <c r="H100" s="337">
        <v>25</v>
      </c>
      <c r="I100" s="338">
        <v>422.4</v>
      </c>
      <c r="J100" s="337">
        <v>9</v>
      </c>
      <c r="K100" s="337">
        <v>4</v>
      </c>
      <c r="L100" s="337">
        <v>5</v>
      </c>
      <c r="M100" s="338">
        <v>387.5</v>
      </c>
      <c r="N100" s="338">
        <v>148.7</v>
      </c>
      <c r="O100" s="338">
        <v>238.8</v>
      </c>
      <c r="P100" s="414">
        <v>14861335.13</v>
      </c>
      <c r="Q100" s="414">
        <v>13852469.02</v>
      </c>
      <c r="R100" s="414">
        <v>1008866.11</v>
      </c>
      <c r="S100" s="414">
        <v>0</v>
      </c>
      <c r="T100" s="339">
        <v>0</v>
      </c>
      <c r="U100" s="339">
        <v>14861335.13</v>
      </c>
    </row>
    <row r="101" spans="1:21" s="340" customFormat="1" ht="24" thickBot="1">
      <c r="A101" s="318">
        <v>2</v>
      </c>
      <c r="B101" s="353" t="s">
        <v>262</v>
      </c>
      <c r="C101" s="318" t="s">
        <v>259</v>
      </c>
      <c r="D101" s="354" t="s">
        <v>178</v>
      </c>
      <c r="E101" s="352" t="s">
        <v>260</v>
      </c>
      <c r="F101" s="352" t="s">
        <v>37</v>
      </c>
      <c r="G101" s="355">
        <v>23</v>
      </c>
      <c r="H101" s="355">
        <v>23</v>
      </c>
      <c r="I101" s="356">
        <v>645.1</v>
      </c>
      <c r="J101" s="355">
        <v>14</v>
      </c>
      <c r="K101" s="355">
        <v>0</v>
      </c>
      <c r="L101" s="355">
        <v>14</v>
      </c>
      <c r="M101" s="356">
        <v>464.9</v>
      </c>
      <c r="N101" s="356">
        <v>0</v>
      </c>
      <c r="O101" s="356">
        <v>464.9</v>
      </c>
      <c r="P101" s="415">
        <v>17925664.76</v>
      </c>
      <c r="Q101" s="415">
        <v>16708763.71</v>
      </c>
      <c r="R101" s="415">
        <v>1216901.05</v>
      </c>
      <c r="S101" s="415">
        <v>0</v>
      </c>
      <c r="T101" s="357">
        <v>0</v>
      </c>
      <c r="U101" s="357">
        <v>17925664.76</v>
      </c>
    </row>
    <row r="102" spans="1:21" s="334" customFormat="1" ht="23.25" customHeight="1" thickBot="1">
      <c r="A102" s="582" t="s">
        <v>285</v>
      </c>
      <c r="B102" s="583"/>
      <c r="C102" s="583"/>
      <c r="D102" s="583"/>
      <c r="E102" s="583"/>
      <c r="F102" s="584"/>
      <c r="G102" s="512">
        <f>G101+G100</f>
        <v>48</v>
      </c>
      <c r="H102" s="512">
        <f aca="true" t="shared" si="23" ref="H102:U102">H101+H100</f>
        <v>48</v>
      </c>
      <c r="I102" s="513">
        <f t="shared" si="23"/>
        <v>1067.5</v>
      </c>
      <c r="J102" s="512">
        <f t="shared" si="23"/>
        <v>23</v>
      </c>
      <c r="K102" s="512">
        <f t="shared" si="23"/>
        <v>4</v>
      </c>
      <c r="L102" s="512">
        <f t="shared" si="23"/>
        <v>19</v>
      </c>
      <c r="M102" s="513">
        <f t="shared" si="23"/>
        <v>852.4</v>
      </c>
      <c r="N102" s="513">
        <f t="shared" si="23"/>
        <v>148.7</v>
      </c>
      <c r="O102" s="513">
        <f t="shared" si="23"/>
        <v>703.7</v>
      </c>
      <c r="P102" s="513">
        <f t="shared" si="23"/>
        <v>32786999.89</v>
      </c>
      <c r="Q102" s="513">
        <f t="shared" si="23"/>
        <v>30561232.73</v>
      </c>
      <c r="R102" s="513">
        <f t="shared" si="23"/>
        <v>2225767.16</v>
      </c>
      <c r="S102" s="513">
        <f t="shared" si="23"/>
        <v>0</v>
      </c>
      <c r="T102" s="513">
        <f t="shared" si="23"/>
        <v>0</v>
      </c>
      <c r="U102" s="514">
        <f t="shared" si="23"/>
        <v>32786999.89</v>
      </c>
    </row>
    <row r="103" spans="1:22" s="343" customFormat="1" ht="48">
      <c r="A103" s="515">
        <v>73</v>
      </c>
      <c r="B103" s="516" t="s">
        <v>159</v>
      </c>
      <c r="C103" s="517" t="s">
        <v>160</v>
      </c>
      <c r="D103" s="518">
        <v>40891</v>
      </c>
      <c r="E103" s="506" t="s">
        <v>290</v>
      </c>
      <c r="F103" s="519" t="s">
        <v>291</v>
      </c>
      <c r="G103" s="520">
        <v>8</v>
      </c>
      <c r="H103" s="520">
        <v>1</v>
      </c>
      <c r="I103" s="521">
        <v>149.1</v>
      </c>
      <c r="J103" s="522">
        <v>1</v>
      </c>
      <c r="K103" s="522">
        <v>1</v>
      </c>
      <c r="L103" s="522">
        <v>0</v>
      </c>
      <c r="M103" s="523">
        <v>48.5</v>
      </c>
      <c r="N103" s="524">
        <v>48.5</v>
      </c>
      <c r="O103" s="524">
        <v>0</v>
      </c>
      <c r="P103" s="525">
        <f>M103*40432</f>
        <v>1960952</v>
      </c>
      <c r="Q103" s="525">
        <v>1827830.88</v>
      </c>
      <c r="R103" s="525">
        <v>133121.12</v>
      </c>
      <c r="S103" s="525">
        <v>0</v>
      </c>
      <c r="T103" s="525">
        <v>0</v>
      </c>
      <c r="U103" s="526">
        <f aca="true" t="shared" si="24" ref="U103:U114">SUM(Q103:T103)</f>
        <v>1960952</v>
      </c>
      <c r="V103" s="341"/>
    </row>
    <row r="104" spans="1:33" s="345" customFormat="1" ht="48">
      <c r="A104" s="502">
        <v>83</v>
      </c>
      <c r="B104" s="527" t="s">
        <v>191</v>
      </c>
      <c r="C104" s="504" t="s">
        <v>156</v>
      </c>
      <c r="D104" s="505">
        <v>40891</v>
      </c>
      <c r="E104" s="506" t="s">
        <v>290</v>
      </c>
      <c r="F104" s="528" t="s">
        <v>291</v>
      </c>
      <c r="G104" s="507">
        <v>16</v>
      </c>
      <c r="H104" s="507">
        <v>16</v>
      </c>
      <c r="I104" s="529">
        <v>131.7</v>
      </c>
      <c r="J104" s="530">
        <v>2</v>
      </c>
      <c r="K104" s="530">
        <v>1</v>
      </c>
      <c r="L104" s="530">
        <v>1</v>
      </c>
      <c r="M104" s="531">
        <v>131.7</v>
      </c>
      <c r="N104" s="532">
        <v>70.29999999999998</v>
      </c>
      <c r="O104" s="532">
        <v>61.400000000000006</v>
      </c>
      <c r="P104" s="525">
        <f>M104*40432</f>
        <v>5324894.399999999</v>
      </c>
      <c r="Q104" s="525">
        <v>4963408.8</v>
      </c>
      <c r="R104" s="525">
        <v>361485.6</v>
      </c>
      <c r="S104" s="525">
        <v>0</v>
      </c>
      <c r="T104" s="525">
        <v>0</v>
      </c>
      <c r="U104" s="526">
        <f>SUM(Q104:T104)</f>
        <v>5324894.399999999</v>
      </c>
      <c r="V104" s="321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</row>
    <row r="105" spans="1:22" s="343" customFormat="1" ht="48">
      <c r="A105" s="515">
        <v>74</v>
      </c>
      <c r="B105" s="533" t="s">
        <v>188</v>
      </c>
      <c r="C105" s="534" t="s">
        <v>161</v>
      </c>
      <c r="D105" s="535">
        <v>40891</v>
      </c>
      <c r="E105" s="506" t="s">
        <v>290</v>
      </c>
      <c r="F105" s="536" t="s">
        <v>37</v>
      </c>
      <c r="G105" s="536">
        <v>19</v>
      </c>
      <c r="H105" s="536">
        <v>14</v>
      </c>
      <c r="I105" s="537">
        <v>224.1</v>
      </c>
      <c r="J105" s="538">
        <v>7</v>
      </c>
      <c r="K105" s="538">
        <v>4</v>
      </c>
      <c r="L105" s="538">
        <v>3</v>
      </c>
      <c r="M105" s="539">
        <f>N105+O105</f>
        <v>175.7</v>
      </c>
      <c r="N105" s="540">
        <v>106.6</v>
      </c>
      <c r="O105" s="540">
        <v>69.1</v>
      </c>
      <c r="P105" s="525">
        <f aca="true" t="shared" si="25" ref="P105:P120">M105*40432</f>
        <v>7103902.399999999</v>
      </c>
      <c r="Q105" s="525">
        <v>6621647.12</v>
      </c>
      <c r="R105" s="525">
        <v>482255.28</v>
      </c>
      <c r="S105" s="525">
        <v>0</v>
      </c>
      <c r="T105" s="525">
        <v>747992</v>
      </c>
      <c r="U105" s="526">
        <f t="shared" si="24"/>
        <v>7851894.4</v>
      </c>
      <c r="V105" s="341"/>
    </row>
    <row r="106" spans="1:33" s="345" customFormat="1" ht="48">
      <c r="A106" s="88">
        <v>75</v>
      </c>
      <c r="B106" s="2" t="s">
        <v>162</v>
      </c>
      <c r="C106" s="46" t="s">
        <v>163</v>
      </c>
      <c r="D106" s="89">
        <v>40891</v>
      </c>
      <c r="E106" s="25" t="s">
        <v>290</v>
      </c>
      <c r="F106" s="52" t="s">
        <v>37</v>
      </c>
      <c r="G106" s="52">
        <v>11</v>
      </c>
      <c r="H106" s="52">
        <v>11</v>
      </c>
      <c r="I106" s="6">
        <v>188.5</v>
      </c>
      <c r="J106" s="301">
        <v>6</v>
      </c>
      <c r="K106" s="301">
        <v>2</v>
      </c>
      <c r="L106" s="301">
        <v>4</v>
      </c>
      <c r="M106" s="98">
        <v>188.5</v>
      </c>
      <c r="N106" s="259">
        <v>60</v>
      </c>
      <c r="O106" s="259">
        <v>128.5</v>
      </c>
      <c r="P106" s="410">
        <f t="shared" si="25"/>
        <v>7621432</v>
      </c>
      <c r="Q106" s="410">
        <v>7104043.73</v>
      </c>
      <c r="R106" s="410">
        <v>517388.27</v>
      </c>
      <c r="S106" s="410">
        <v>0</v>
      </c>
      <c r="T106" s="29">
        <v>578177.6</v>
      </c>
      <c r="U106" s="35">
        <f t="shared" si="24"/>
        <v>8199609.6</v>
      </c>
      <c r="V106" s="342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</row>
    <row r="107" spans="1:33" s="345" customFormat="1" ht="48">
      <c r="A107" s="100">
        <v>76</v>
      </c>
      <c r="B107" s="2" t="s">
        <v>164</v>
      </c>
      <c r="C107" s="46" t="s">
        <v>165</v>
      </c>
      <c r="D107" s="89">
        <v>40891</v>
      </c>
      <c r="E107" s="25" t="s">
        <v>290</v>
      </c>
      <c r="F107" s="52" t="s">
        <v>37</v>
      </c>
      <c r="G107" s="52">
        <v>18</v>
      </c>
      <c r="H107" s="52">
        <v>18</v>
      </c>
      <c r="I107" s="6">
        <v>284.9</v>
      </c>
      <c r="J107" s="301">
        <v>8</v>
      </c>
      <c r="K107" s="301">
        <v>7</v>
      </c>
      <c r="L107" s="301">
        <v>1</v>
      </c>
      <c r="M107" s="98">
        <v>284.9</v>
      </c>
      <c r="N107" s="259">
        <v>247.3</v>
      </c>
      <c r="O107" s="259">
        <v>37.6</v>
      </c>
      <c r="P107" s="410">
        <f t="shared" si="25"/>
        <v>11519076.799999999</v>
      </c>
      <c r="Q107" s="410">
        <v>10737093.14</v>
      </c>
      <c r="R107" s="410">
        <v>781983.66</v>
      </c>
      <c r="S107" s="410">
        <v>0</v>
      </c>
      <c r="T107" s="29">
        <v>388147.2</v>
      </c>
      <c r="U107" s="35">
        <f t="shared" si="24"/>
        <v>11907224</v>
      </c>
      <c r="V107" s="342"/>
      <c r="W107" s="344"/>
      <c r="X107" s="344"/>
      <c r="Y107" s="344"/>
      <c r="Z107" s="344"/>
      <c r="AA107" s="344"/>
      <c r="AB107" s="344"/>
      <c r="AC107" s="344"/>
      <c r="AD107" s="344"/>
      <c r="AE107" s="344"/>
      <c r="AF107" s="344"/>
      <c r="AG107" s="344"/>
    </row>
    <row r="108" spans="1:33" s="345" customFormat="1" ht="48">
      <c r="A108" s="88">
        <v>77</v>
      </c>
      <c r="B108" s="2" t="s">
        <v>168</v>
      </c>
      <c r="C108" s="46" t="s">
        <v>169</v>
      </c>
      <c r="D108" s="89">
        <v>40891</v>
      </c>
      <c r="E108" s="25" t="s">
        <v>290</v>
      </c>
      <c r="F108" s="228" t="s">
        <v>291</v>
      </c>
      <c r="G108" s="52">
        <v>23</v>
      </c>
      <c r="H108" s="52">
        <v>23</v>
      </c>
      <c r="I108" s="6">
        <v>267.7</v>
      </c>
      <c r="J108" s="301">
        <v>9</v>
      </c>
      <c r="K108" s="301">
        <v>6</v>
      </c>
      <c r="L108" s="301">
        <v>3</v>
      </c>
      <c r="M108" s="98">
        <v>267.7</v>
      </c>
      <c r="N108" s="259">
        <v>165</v>
      </c>
      <c r="O108" s="259">
        <v>102.7</v>
      </c>
      <c r="P108" s="410">
        <f t="shared" si="25"/>
        <v>10823646.4</v>
      </c>
      <c r="Q108" s="410">
        <v>10088872.71</v>
      </c>
      <c r="R108" s="410">
        <v>734773.69</v>
      </c>
      <c r="S108" s="410">
        <v>0</v>
      </c>
      <c r="T108" s="29">
        <v>671171.2</v>
      </c>
      <c r="U108" s="35">
        <f t="shared" si="24"/>
        <v>11494817.6</v>
      </c>
      <c r="V108" s="342"/>
      <c r="W108" s="344"/>
      <c r="X108" s="344"/>
      <c r="Y108" s="344"/>
      <c r="Z108" s="344"/>
      <c r="AA108" s="344"/>
      <c r="AB108" s="344"/>
      <c r="AC108" s="344"/>
      <c r="AD108" s="344"/>
      <c r="AE108" s="344"/>
      <c r="AF108" s="344"/>
      <c r="AG108" s="344"/>
    </row>
    <row r="109" spans="1:33" s="345" customFormat="1" ht="48">
      <c r="A109" s="100">
        <v>78</v>
      </c>
      <c r="B109" s="1" t="s">
        <v>187</v>
      </c>
      <c r="C109" s="46" t="s">
        <v>150</v>
      </c>
      <c r="D109" s="89">
        <v>40891</v>
      </c>
      <c r="E109" s="25" t="s">
        <v>290</v>
      </c>
      <c r="F109" s="52" t="s">
        <v>37</v>
      </c>
      <c r="G109" s="52">
        <v>17</v>
      </c>
      <c r="H109" s="52">
        <v>17</v>
      </c>
      <c r="I109" s="99">
        <v>177.2</v>
      </c>
      <c r="J109" s="301">
        <v>6</v>
      </c>
      <c r="K109" s="301">
        <v>3</v>
      </c>
      <c r="L109" s="301">
        <v>3</v>
      </c>
      <c r="M109" s="98">
        <v>177.2</v>
      </c>
      <c r="N109" s="259">
        <v>80.7</v>
      </c>
      <c r="O109" s="259">
        <v>96.5</v>
      </c>
      <c r="P109" s="410">
        <f t="shared" si="25"/>
        <v>7164550.399999999</v>
      </c>
      <c r="Q109" s="410">
        <v>6678177.98</v>
      </c>
      <c r="R109" s="396">
        <v>486372.42</v>
      </c>
      <c r="S109" s="410">
        <v>0</v>
      </c>
      <c r="T109" s="29">
        <v>845028.8</v>
      </c>
      <c r="U109" s="35">
        <f t="shared" si="24"/>
        <v>8009579.2</v>
      </c>
      <c r="V109" s="342"/>
      <c r="W109" s="344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4"/>
    </row>
    <row r="110" spans="1:22" s="343" customFormat="1" ht="48">
      <c r="A110" s="283">
        <v>79</v>
      </c>
      <c r="B110" s="516" t="s">
        <v>186</v>
      </c>
      <c r="C110" s="517" t="s">
        <v>65</v>
      </c>
      <c r="D110" s="518">
        <v>40891</v>
      </c>
      <c r="E110" s="506" t="s">
        <v>290</v>
      </c>
      <c r="F110" s="528" t="s">
        <v>291</v>
      </c>
      <c r="G110" s="520">
        <v>10</v>
      </c>
      <c r="H110" s="520">
        <v>8</v>
      </c>
      <c r="I110" s="521">
        <v>130.1</v>
      </c>
      <c r="J110" s="522">
        <v>2</v>
      </c>
      <c r="K110" s="522">
        <v>0</v>
      </c>
      <c r="L110" s="522">
        <v>2</v>
      </c>
      <c r="M110" s="523">
        <f>N110+O110</f>
        <v>84.4</v>
      </c>
      <c r="N110" s="524">
        <v>0</v>
      </c>
      <c r="O110" s="524">
        <v>84.4</v>
      </c>
      <c r="P110" s="525">
        <f t="shared" si="25"/>
        <v>3412460.8000000003</v>
      </c>
      <c r="Q110" s="525">
        <v>3180802.6</v>
      </c>
      <c r="R110" s="510">
        <v>231658.2</v>
      </c>
      <c r="S110" s="525">
        <v>0</v>
      </c>
      <c r="T110" s="525">
        <v>0</v>
      </c>
      <c r="U110" s="526">
        <f t="shared" si="24"/>
        <v>3412460.8000000003</v>
      </c>
      <c r="V110" s="341"/>
    </row>
    <row r="111" spans="1:22" s="469" customFormat="1" ht="48">
      <c r="A111" s="462">
        <v>80</v>
      </c>
      <c r="B111" s="463" t="s">
        <v>185</v>
      </c>
      <c r="C111" s="438" t="s">
        <v>170</v>
      </c>
      <c r="D111" s="445">
        <v>40891</v>
      </c>
      <c r="E111" s="390" t="s">
        <v>290</v>
      </c>
      <c r="F111" s="447" t="s">
        <v>37</v>
      </c>
      <c r="G111" s="447">
        <v>6</v>
      </c>
      <c r="H111" s="447">
        <v>4</v>
      </c>
      <c r="I111" s="464">
        <v>179.2</v>
      </c>
      <c r="J111" s="465">
        <v>4</v>
      </c>
      <c r="K111" s="465">
        <v>3</v>
      </c>
      <c r="L111" s="465">
        <v>1</v>
      </c>
      <c r="M111" s="466">
        <f>N111+O111</f>
        <v>157.4</v>
      </c>
      <c r="N111" s="467">
        <v>130.3</v>
      </c>
      <c r="O111" s="467">
        <v>27.1</v>
      </c>
      <c r="P111" s="410">
        <v>5424954.11</v>
      </c>
      <c r="Q111" s="410">
        <v>5056675.86</v>
      </c>
      <c r="R111" s="396">
        <v>368278.25</v>
      </c>
      <c r="S111" s="410">
        <v>0</v>
      </c>
      <c r="T111" s="410">
        <v>36388.8</v>
      </c>
      <c r="U111" s="393">
        <f t="shared" si="24"/>
        <v>5461342.91</v>
      </c>
      <c r="V111" s="468"/>
    </row>
    <row r="112" spans="1:33" s="345" customFormat="1" ht="48">
      <c r="A112" s="100">
        <v>84</v>
      </c>
      <c r="B112" s="3" t="s">
        <v>145</v>
      </c>
      <c r="C112" s="46" t="s">
        <v>146</v>
      </c>
      <c r="D112" s="89">
        <v>40484</v>
      </c>
      <c r="E112" s="25" t="s">
        <v>290</v>
      </c>
      <c r="F112" s="228" t="s">
        <v>291</v>
      </c>
      <c r="G112" s="52">
        <v>4</v>
      </c>
      <c r="H112" s="52">
        <v>4</v>
      </c>
      <c r="I112" s="90">
        <v>142.8</v>
      </c>
      <c r="J112" s="301">
        <v>4</v>
      </c>
      <c r="K112" s="301">
        <v>4</v>
      </c>
      <c r="L112" s="301">
        <v>0</v>
      </c>
      <c r="M112" s="98">
        <v>142.8</v>
      </c>
      <c r="N112" s="259">
        <v>142.8</v>
      </c>
      <c r="O112" s="259">
        <v>0</v>
      </c>
      <c r="P112" s="410">
        <f>M112*40432</f>
        <v>5773689.600000001</v>
      </c>
      <c r="Q112" s="410">
        <v>5381737.1</v>
      </c>
      <c r="R112" s="410">
        <v>391952.5</v>
      </c>
      <c r="S112" s="410">
        <v>0</v>
      </c>
      <c r="T112" s="29">
        <v>0</v>
      </c>
      <c r="U112" s="42">
        <f>SUM(Q112:T112)</f>
        <v>5773689.6</v>
      </c>
      <c r="V112" s="321"/>
      <c r="W112" s="346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</row>
    <row r="113" spans="1:33" s="345" customFormat="1" ht="48">
      <c r="A113" s="88">
        <v>85</v>
      </c>
      <c r="B113" s="4" t="s">
        <v>147</v>
      </c>
      <c r="C113" s="46" t="s">
        <v>148</v>
      </c>
      <c r="D113" s="89">
        <v>40332</v>
      </c>
      <c r="E113" s="25" t="s">
        <v>290</v>
      </c>
      <c r="F113" s="228" t="s">
        <v>291</v>
      </c>
      <c r="G113" s="52">
        <v>8</v>
      </c>
      <c r="H113" s="52">
        <v>8</v>
      </c>
      <c r="I113" s="5">
        <v>197.6</v>
      </c>
      <c r="J113" s="301">
        <v>6</v>
      </c>
      <c r="K113" s="301">
        <v>5</v>
      </c>
      <c r="L113" s="301">
        <v>1</v>
      </c>
      <c r="M113" s="98">
        <v>197.6</v>
      </c>
      <c r="N113" s="259">
        <v>175.7</v>
      </c>
      <c r="O113" s="259">
        <v>21.9</v>
      </c>
      <c r="P113" s="410">
        <f>M113*40432</f>
        <v>7989363.2</v>
      </c>
      <c r="Q113" s="410">
        <v>7446997.56</v>
      </c>
      <c r="R113" s="410">
        <v>542365.64</v>
      </c>
      <c r="S113" s="410">
        <v>0</v>
      </c>
      <c r="T113" s="29">
        <v>610523.2</v>
      </c>
      <c r="U113" s="35">
        <f>SUM(Q113:T113)</f>
        <v>8599886.399999999</v>
      </c>
      <c r="V113" s="321"/>
      <c r="W113" s="346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4"/>
    </row>
    <row r="114" spans="1:33" s="345" customFormat="1" ht="48">
      <c r="A114" s="88">
        <v>81</v>
      </c>
      <c r="B114" s="1" t="s">
        <v>184</v>
      </c>
      <c r="C114" s="46" t="s">
        <v>171</v>
      </c>
      <c r="D114" s="89">
        <v>40891</v>
      </c>
      <c r="E114" s="25" t="s">
        <v>290</v>
      </c>
      <c r="F114" s="228" t="s">
        <v>291</v>
      </c>
      <c r="G114" s="52">
        <v>5</v>
      </c>
      <c r="H114" s="52">
        <v>5</v>
      </c>
      <c r="I114" s="99">
        <v>121.4</v>
      </c>
      <c r="J114" s="301">
        <v>3</v>
      </c>
      <c r="K114" s="301">
        <v>3</v>
      </c>
      <c r="L114" s="301">
        <v>0</v>
      </c>
      <c r="M114" s="97">
        <v>121.4</v>
      </c>
      <c r="N114" s="259">
        <v>121.4</v>
      </c>
      <c r="O114" s="259">
        <v>0</v>
      </c>
      <c r="P114" s="410">
        <f t="shared" si="25"/>
        <v>4908444.8</v>
      </c>
      <c r="Q114" s="410">
        <v>4575230.28</v>
      </c>
      <c r="R114" s="396">
        <v>333214.52</v>
      </c>
      <c r="S114" s="410">
        <v>0</v>
      </c>
      <c r="T114" s="29">
        <v>339628.8</v>
      </c>
      <c r="U114" s="35">
        <f t="shared" si="24"/>
        <v>5248073.600000001</v>
      </c>
      <c r="V114" s="342"/>
      <c r="W114" s="346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</row>
    <row r="115" spans="1:33" s="345" customFormat="1" ht="48">
      <c r="A115" s="100">
        <v>82</v>
      </c>
      <c r="B115" s="1" t="s">
        <v>183</v>
      </c>
      <c r="C115" s="46" t="s">
        <v>172</v>
      </c>
      <c r="D115" s="89">
        <v>40891</v>
      </c>
      <c r="E115" s="25" t="s">
        <v>290</v>
      </c>
      <c r="F115" s="43" t="s">
        <v>291</v>
      </c>
      <c r="G115" s="52">
        <v>7</v>
      </c>
      <c r="H115" s="52">
        <v>7</v>
      </c>
      <c r="I115" s="99">
        <v>167.9</v>
      </c>
      <c r="J115" s="301">
        <v>4</v>
      </c>
      <c r="K115" s="301">
        <v>4</v>
      </c>
      <c r="L115" s="301">
        <v>0</v>
      </c>
      <c r="M115" s="97">
        <v>167.9</v>
      </c>
      <c r="N115" s="259">
        <v>167.9</v>
      </c>
      <c r="O115" s="259">
        <v>0</v>
      </c>
      <c r="P115" s="410">
        <f t="shared" si="25"/>
        <v>6788532.8</v>
      </c>
      <c r="Q115" s="410">
        <v>6327686.69</v>
      </c>
      <c r="R115" s="410">
        <v>460846.11</v>
      </c>
      <c r="S115" s="410">
        <v>0</v>
      </c>
      <c r="T115" s="29">
        <v>0</v>
      </c>
      <c r="U115" s="35">
        <f aca="true" t="shared" si="26" ref="U115:U120">SUM(Q115:T115)</f>
        <v>6788532.800000001</v>
      </c>
      <c r="V115" s="342"/>
      <c r="W115" s="346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4"/>
    </row>
    <row r="116" spans="1:23" s="343" customFormat="1" ht="48">
      <c r="A116" s="541">
        <v>86</v>
      </c>
      <c r="B116" s="516" t="s">
        <v>182</v>
      </c>
      <c r="C116" s="517" t="s">
        <v>173</v>
      </c>
      <c r="D116" s="518">
        <v>40891</v>
      </c>
      <c r="E116" s="506" t="s">
        <v>290</v>
      </c>
      <c r="F116" s="507" t="s">
        <v>37</v>
      </c>
      <c r="G116" s="520">
        <v>14</v>
      </c>
      <c r="H116" s="520">
        <v>8</v>
      </c>
      <c r="I116" s="521">
        <v>250.9</v>
      </c>
      <c r="J116" s="522">
        <v>3</v>
      </c>
      <c r="K116" s="522">
        <v>1</v>
      </c>
      <c r="L116" s="522">
        <v>2</v>
      </c>
      <c r="M116" s="542">
        <f>N116+O116</f>
        <v>117.5</v>
      </c>
      <c r="N116" s="526">
        <v>20.3</v>
      </c>
      <c r="O116" s="526">
        <v>97.2</v>
      </c>
      <c r="P116" s="525">
        <f t="shared" si="25"/>
        <v>4750760</v>
      </c>
      <c r="Q116" s="525">
        <v>4428250.07</v>
      </c>
      <c r="R116" s="525">
        <v>322509.93</v>
      </c>
      <c r="S116" s="525">
        <v>0</v>
      </c>
      <c r="T116" s="525">
        <v>311326.4</v>
      </c>
      <c r="U116" s="526">
        <f t="shared" si="26"/>
        <v>5062086.4</v>
      </c>
      <c r="V116" s="341"/>
      <c r="W116" s="347"/>
    </row>
    <row r="117" spans="1:23" s="343" customFormat="1" ht="48">
      <c r="A117" s="543">
        <v>87</v>
      </c>
      <c r="B117" s="544" t="s">
        <v>174</v>
      </c>
      <c r="C117" s="504" t="s">
        <v>175</v>
      </c>
      <c r="D117" s="505">
        <v>40891</v>
      </c>
      <c r="E117" s="506" t="s">
        <v>290</v>
      </c>
      <c r="F117" s="528" t="s">
        <v>291</v>
      </c>
      <c r="G117" s="507">
        <v>9</v>
      </c>
      <c r="H117" s="507">
        <v>8</v>
      </c>
      <c r="I117" s="545">
        <v>155.3</v>
      </c>
      <c r="J117" s="530">
        <v>4</v>
      </c>
      <c r="K117" s="530">
        <v>1</v>
      </c>
      <c r="L117" s="530">
        <v>3</v>
      </c>
      <c r="M117" s="529">
        <f>N117+O117</f>
        <v>106.6</v>
      </c>
      <c r="N117" s="509">
        <v>32.4</v>
      </c>
      <c r="O117" s="509">
        <v>74.2</v>
      </c>
      <c r="P117" s="510">
        <f t="shared" si="25"/>
        <v>4310051.2</v>
      </c>
      <c r="Q117" s="510">
        <v>4017459.21</v>
      </c>
      <c r="R117" s="525">
        <v>292591.99</v>
      </c>
      <c r="S117" s="525">
        <v>0</v>
      </c>
      <c r="T117" s="525">
        <v>1026972.8</v>
      </c>
      <c r="U117" s="526">
        <f t="shared" si="26"/>
        <v>5337024</v>
      </c>
      <c r="V117" s="341"/>
      <c r="W117" s="347"/>
    </row>
    <row r="118" spans="1:33" s="345" customFormat="1" ht="48">
      <c r="A118" s="543">
        <v>88</v>
      </c>
      <c r="B118" s="544" t="s">
        <v>181</v>
      </c>
      <c r="C118" s="504" t="s">
        <v>176</v>
      </c>
      <c r="D118" s="505">
        <v>40891</v>
      </c>
      <c r="E118" s="506" t="s">
        <v>290</v>
      </c>
      <c r="F118" s="507" t="s">
        <v>37</v>
      </c>
      <c r="G118" s="507">
        <v>17</v>
      </c>
      <c r="H118" s="507">
        <v>17</v>
      </c>
      <c r="I118" s="545">
        <v>540.5</v>
      </c>
      <c r="J118" s="530">
        <v>10</v>
      </c>
      <c r="K118" s="530">
        <v>6</v>
      </c>
      <c r="L118" s="530">
        <v>4</v>
      </c>
      <c r="M118" s="529">
        <v>540.5</v>
      </c>
      <c r="N118" s="509">
        <v>354.9</v>
      </c>
      <c r="O118" s="509">
        <v>185.6</v>
      </c>
      <c r="P118" s="510">
        <f t="shared" si="25"/>
        <v>21853496</v>
      </c>
      <c r="Q118" s="510">
        <v>20369950.31</v>
      </c>
      <c r="R118" s="525">
        <v>1483545.69</v>
      </c>
      <c r="S118" s="525">
        <v>0</v>
      </c>
      <c r="T118" s="525">
        <v>0</v>
      </c>
      <c r="U118" s="526">
        <f t="shared" si="26"/>
        <v>21853496</v>
      </c>
      <c r="V118" s="342"/>
      <c r="W118" s="346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</row>
    <row r="119" spans="1:23" s="343" customFormat="1" ht="48">
      <c r="A119" s="543">
        <v>89</v>
      </c>
      <c r="B119" s="544" t="s">
        <v>180</v>
      </c>
      <c r="C119" s="504" t="s">
        <v>177</v>
      </c>
      <c r="D119" s="505">
        <v>40891</v>
      </c>
      <c r="E119" s="506" t="s">
        <v>290</v>
      </c>
      <c r="F119" s="507" t="s">
        <v>37</v>
      </c>
      <c r="G119" s="507">
        <v>10</v>
      </c>
      <c r="H119" s="507">
        <v>4</v>
      </c>
      <c r="I119" s="545">
        <v>195.1</v>
      </c>
      <c r="J119" s="530">
        <v>4</v>
      </c>
      <c r="K119" s="530">
        <v>3</v>
      </c>
      <c r="L119" s="530">
        <v>1</v>
      </c>
      <c r="M119" s="529">
        <f>N119+O119</f>
        <v>139.89999999999998</v>
      </c>
      <c r="N119" s="509">
        <v>95.6</v>
      </c>
      <c r="O119" s="509">
        <v>44.3</v>
      </c>
      <c r="P119" s="510">
        <f t="shared" si="25"/>
        <v>5656436.799999999</v>
      </c>
      <c r="Q119" s="510">
        <v>5272444.12</v>
      </c>
      <c r="R119" s="525">
        <v>383992.68</v>
      </c>
      <c r="S119" s="525">
        <v>0</v>
      </c>
      <c r="T119" s="525">
        <v>0</v>
      </c>
      <c r="U119" s="526">
        <f t="shared" si="26"/>
        <v>5656436.8</v>
      </c>
      <c r="V119" s="341"/>
      <c r="W119" s="347"/>
    </row>
    <row r="120" spans="1:33" s="345" customFormat="1" ht="48" thickBot="1">
      <c r="A120" s="546">
        <v>90</v>
      </c>
      <c r="B120" s="533" t="s">
        <v>179</v>
      </c>
      <c r="C120" s="534" t="s">
        <v>100</v>
      </c>
      <c r="D120" s="535">
        <v>40891</v>
      </c>
      <c r="E120" s="506" t="s">
        <v>290</v>
      </c>
      <c r="F120" s="536" t="s">
        <v>37</v>
      </c>
      <c r="G120" s="536">
        <v>5</v>
      </c>
      <c r="H120" s="536">
        <v>5</v>
      </c>
      <c r="I120" s="547">
        <v>168.9</v>
      </c>
      <c r="J120" s="538">
        <v>5</v>
      </c>
      <c r="K120" s="538">
        <v>3</v>
      </c>
      <c r="L120" s="538">
        <v>2</v>
      </c>
      <c r="M120" s="537">
        <v>168.9</v>
      </c>
      <c r="N120" s="548">
        <v>103.7</v>
      </c>
      <c r="O120" s="548">
        <v>65.2</v>
      </c>
      <c r="P120" s="549">
        <f t="shared" si="25"/>
        <v>6828964.8</v>
      </c>
      <c r="Q120" s="549">
        <v>6365373.93</v>
      </c>
      <c r="R120" s="550">
        <v>463590.87</v>
      </c>
      <c r="S120" s="525">
        <v>0</v>
      </c>
      <c r="T120" s="525">
        <v>562004.8</v>
      </c>
      <c r="U120" s="551">
        <f t="shared" si="26"/>
        <v>7390969.6</v>
      </c>
      <c r="V120" s="342"/>
      <c r="W120" s="346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</row>
    <row r="121" spans="1:33" s="345" customFormat="1" ht="12" thickBot="1">
      <c r="A121" s="578" t="s">
        <v>256</v>
      </c>
      <c r="B121" s="579"/>
      <c r="C121" s="579"/>
      <c r="D121" s="579"/>
      <c r="E121" s="579"/>
      <c r="F121" s="580"/>
      <c r="G121" s="552">
        <f aca="true" t="shared" si="27" ref="G121:R121">SUM(G103:G120)</f>
        <v>207</v>
      </c>
      <c r="H121" s="511">
        <f t="shared" si="27"/>
        <v>178</v>
      </c>
      <c r="I121" s="553">
        <f t="shared" si="27"/>
        <v>3672.9000000000005</v>
      </c>
      <c r="J121" s="511">
        <f t="shared" si="27"/>
        <v>88</v>
      </c>
      <c r="K121" s="511">
        <f t="shared" si="27"/>
        <v>57</v>
      </c>
      <c r="L121" s="511">
        <f t="shared" si="27"/>
        <v>31</v>
      </c>
      <c r="M121" s="554">
        <f t="shared" si="27"/>
        <v>3219.1000000000004</v>
      </c>
      <c r="N121" s="554">
        <f t="shared" si="27"/>
        <v>2123.4</v>
      </c>
      <c r="O121" s="554">
        <f t="shared" si="27"/>
        <v>1095.7000000000003</v>
      </c>
      <c r="P121" s="554">
        <f t="shared" si="27"/>
        <v>129215608.50999998</v>
      </c>
      <c r="Q121" s="554">
        <v>120443682.09</v>
      </c>
      <c r="R121" s="554">
        <f t="shared" si="27"/>
        <v>8771926.42</v>
      </c>
      <c r="S121" s="554">
        <f>SUM(S109:S120)</f>
        <v>0</v>
      </c>
      <c r="T121" s="554">
        <f>SUM(T103:T120)</f>
        <v>6117361.6</v>
      </c>
      <c r="U121" s="555">
        <f>SUM(U103:U120)</f>
        <v>135332970.10999998</v>
      </c>
      <c r="V121" s="321"/>
      <c r="W121" s="346"/>
      <c r="X121" s="344"/>
      <c r="Y121" s="344"/>
      <c r="Z121" s="344"/>
      <c r="AA121" s="344"/>
      <c r="AB121" s="344"/>
      <c r="AC121" s="344"/>
      <c r="AD121" s="344"/>
      <c r="AE121" s="344"/>
      <c r="AF121" s="344"/>
      <c r="AG121" s="344"/>
    </row>
    <row r="122" spans="1:22" s="343" customFormat="1" ht="48">
      <c r="A122" s="541">
        <v>73</v>
      </c>
      <c r="B122" s="516" t="s">
        <v>159</v>
      </c>
      <c r="C122" s="517" t="s">
        <v>160</v>
      </c>
      <c r="D122" s="518">
        <v>40891</v>
      </c>
      <c r="E122" s="506" t="s">
        <v>290</v>
      </c>
      <c r="F122" s="556" t="s">
        <v>291</v>
      </c>
      <c r="G122" s="520">
        <v>8</v>
      </c>
      <c r="H122" s="520">
        <v>7</v>
      </c>
      <c r="I122" s="521">
        <v>149.1</v>
      </c>
      <c r="J122" s="520">
        <v>2</v>
      </c>
      <c r="K122" s="520">
        <v>1</v>
      </c>
      <c r="L122" s="520">
        <v>1</v>
      </c>
      <c r="M122" s="523">
        <f>N122+O122</f>
        <v>100.6</v>
      </c>
      <c r="N122" s="524">
        <v>48</v>
      </c>
      <c r="O122" s="524">
        <v>52.6</v>
      </c>
      <c r="P122" s="525">
        <f aca="true" t="shared" si="28" ref="P122:P128">M122*40432</f>
        <v>4067459.1999999997</v>
      </c>
      <c r="Q122" s="525">
        <v>0</v>
      </c>
      <c r="R122" s="525">
        <v>4067459.2</v>
      </c>
      <c r="S122" s="525">
        <v>0</v>
      </c>
      <c r="T122" s="525">
        <v>0</v>
      </c>
      <c r="U122" s="526">
        <f aca="true" t="shared" si="29" ref="U122:U128">SUM(Q122:T122)</f>
        <v>4067459.2</v>
      </c>
      <c r="V122" s="348"/>
    </row>
    <row r="123" spans="1:22" s="343" customFormat="1" ht="48">
      <c r="A123" s="543">
        <v>74</v>
      </c>
      <c r="B123" s="527" t="s">
        <v>188</v>
      </c>
      <c r="C123" s="504" t="s">
        <v>161</v>
      </c>
      <c r="D123" s="505">
        <v>40891</v>
      </c>
      <c r="E123" s="557" t="s">
        <v>290</v>
      </c>
      <c r="F123" s="507" t="s">
        <v>37</v>
      </c>
      <c r="G123" s="507">
        <v>19</v>
      </c>
      <c r="H123" s="507">
        <v>5</v>
      </c>
      <c r="I123" s="529">
        <v>224.1</v>
      </c>
      <c r="J123" s="507">
        <v>1</v>
      </c>
      <c r="K123" s="507">
        <v>0</v>
      </c>
      <c r="L123" s="507">
        <v>0</v>
      </c>
      <c r="M123" s="531">
        <f>N123+O123</f>
        <v>48.4</v>
      </c>
      <c r="N123" s="532">
        <v>0</v>
      </c>
      <c r="O123" s="532">
        <v>48.4</v>
      </c>
      <c r="P123" s="510">
        <f t="shared" si="28"/>
        <v>1956908.8</v>
      </c>
      <c r="Q123" s="510">
        <v>0</v>
      </c>
      <c r="R123" s="510">
        <v>1956908.8</v>
      </c>
      <c r="S123" s="510">
        <v>0</v>
      </c>
      <c r="T123" s="510">
        <v>0</v>
      </c>
      <c r="U123" s="509">
        <f t="shared" si="29"/>
        <v>1956908.8</v>
      </c>
      <c r="V123" s="348"/>
    </row>
    <row r="124" spans="1:22" s="343" customFormat="1" ht="48">
      <c r="A124" s="543">
        <v>79</v>
      </c>
      <c r="B124" s="544" t="s">
        <v>186</v>
      </c>
      <c r="C124" s="504" t="s">
        <v>65</v>
      </c>
      <c r="D124" s="505">
        <v>40891</v>
      </c>
      <c r="E124" s="557" t="s">
        <v>290</v>
      </c>
      <c r="F124" s="558" t="s">
        <v>291</v>
      </c>
      <c r="G124" s="507">
        <v>10</v>
      </c>
      <c r="H124" s="507">
        <v>2</v>
      </c>
      <c r="I124" s="545">
        <v>130.1</v>
      </c>
      <c r="J124" s="507">
        <v>2</v>
      </c>
      <c r="K124" s="507">
        <v>0</v>
      </c>
      <c r="L124" s="507">
        <v>2</v>
      </c>
      <c r="M124" s="531">
        <f>N124+O124</f>
        <v>45.7</v>
      </c>
      <c r="N124" s="532">
        <v>0</v>
      </c>
      <c r="O124" s="532">
        <v>45.7</v>
      </c>
      <c r="P124" s="510">
        <f t="shared" si="28"/>
        <v>1847742.4000000001</v>
      </c>
      <c r="Q124" s="510">
        <v>0</v>
      </c>
      <c r="R124" s="510">
        <f>O124*40432</f>
        <v>1847742.4000000001</v>
      </c>
      <c r="S124" s="510">
        <v>0</v>
      </c>
      <c r="T124" s="510">
        <v>416449.6</v>
      </c>
      <c r="U124" s="509">
        <f t="shared" si="29"/>
        <v>2264192</v>
      </c>
      <c r="V124" s="348"/>
    </row>
    <row r="125" spans="1:22" s="343" customFormat="1" ht="48">
      <c r="A125" s="543">
        <v>80</v>
      </c>
      <c r="B125" s="544" t="s">
        <v>185</v>
      </c>
      <c r="C125" s="504" t="s">
        <v>170</v>
      </c>
      <c r="D125" s="505">
        <v>40891</v>
      </c>
      <c r="E125" s="557" t="s">
        <v>290</v>
      </c>
      <c r="F125" s="507" t="s">
        <v>37</v>
      </c>
      <c r="G125" s="507">
        <v>6</v>
      </c>
      <c r="H125" s="507">
        <v>2</v>
      </c>
      <c r="I125" s="545">
        <v>179.2</v>
      </c>
      <c r="J125" s="507">
        <v>1</v>
      </c>
      <c r="K125" s="507">
        <v>1</v>
      </c>
      <c r="L125" s="507">
        <v>0</v>
      </c>
      <c r="M125" s="531">
        <f>N125+O125</f>
        <v>21.8</v>
      </c>
      <c r="N125" s="532">
        <v>21.8</v>
      </c>
      <c r="O125" s="532">
        <v>0</v>
      </c>
      <c r="P125" s="510">
        <f t="shared" si="28"/>
        <v>881417.6</v>
      </c>
      <c r="Q125" s="510">
        <v>0</v>
      </c>
      <c r="R125" s="510">
        <v>881417.6</v>
      </c>
      <c r="S125" s="510">
        <v>0</v>
      </c>
      <c r="T125" s="510">
        <v>250678.4</v>
      </c>
      <c r="U125" s="509">
        <f>P125+T125</f>
        <v>1132096</v>
      </c>
      <c r="V125" s="348"/>
    </row>
    <row r="126" spans="1:22" s="343" customFormat="1" ht="48">
      <c r="A126" s="543">
        <v>86</v>
      </c>
      <c r="B126" s="544" t="s">
        <v>182</v>
      </c>
      <c r="C126" s="504" t="s">
        <v>173</v>
      </c>
      <c r="D126" s="505">
        <v>40891</v>
      </c>
      <c r="E126" s="557" t="s">
        <v>290</v>
      </c>
      <c r="F126" s="507" t="s">
        <v>37</v>
      </c>
      <c r="G126" s="507">
        <v>14</v>
      </c>
      <c r="H126" s="507">
        <v>6</v>
      </c>
      <c r="I126" s="545">
        <v>250.9</v>
      </c>
      <c r="J126" s="507">
        <v>4</v>
      </c>
      <c r="K126" s="507">
        <v>2</v>
      </c>
      <c r="L126" s="507">
        <v>2</v>
      </c>
      <c r="M126" s="529">
        <f>N126+O126</f>
        <v>133.39999999999998</v>
      </c>
      <c r="N126" s="509">
        <v>69.6</v>
      </c>
      <c r="O126" s="509">
        <v>63.8</v>
      </c>
      <c r="P126" s="510">
        <f t="shared" si="28"/>
        <v>5393628.799999999</v>
      </c>
      <c r="Q126" s="510">
        <v>0</v>
      </c>
      <c r="R126" s="510">
        <v>5393628.799999999</v>
      </c>
      <c r="S126" s="510">
        <v>0</v>
      </c>
      <c r="T126" s="510">
        <v>347715.2</v>
      </c>
      <c r="U126" s="509">
        <f>P126+T126</f>
        <v>5741343.999999999</v>
      </c>
      <c r="V126" s="348"/>
    </row>
    <row r="127" spans="1:22" s="343" customFormat="1" ht="48">
      <c r="A127" s="297">
        <v>87</v>
      </c>
      <c r="B127" s="295" t="s">
        <v>174</v>
      </c>
      <c r="C127" s="285" t="s">
        <v>175</v>
      </c>
      <c r="D127" s="286">
        <v>40891</v>
      </c>
      <c r="E127" s="299" t="s">
        <v>290</v>
      </c>
      <c r="F127" s="300" t="s">
        <v>291</v>
      </c>
      <c r="G127" s="288">
        <v>9</v>
      </c>
      <c r="H127" s="288">
        <v>1</v>
      </c>
      <c r="I127" s="296">
        <v>155.3</v>
      </c>
      <c r="J127" s="288">
        <v>2</v>
      </c>
      <c r="K127" s="288">
        <v>2</v>
      </c>
      <c r="L127" s="288">
        <v>0</v>
      </c>
      <c r="M127" s="298">
        <v>39.25</v>
      </c>
      <c r="N127" s="290">
        <v>39.25</v>
      </c>
      <c r="O127" s="290">
        <v>0</v>
      </c>
      <c r="P127" s="291">
        <v>121477241.44</v>
      </c>
      <c r="Q127" s="291">
        <v>0</v>
      </c>
      <c r="R127" s="291">
        <v>1592652.84</v>
      </c>
      <c r="S127" s="291">
        <v>0</v>
      </c>
      <c r="T127" s="291">
        <v>0</v>
      </c>
      <c r="U127" s="290">
        <f t="shared" si="29"/>
        <v>1592652.84</v>
      </c>
      <c r="V127" s="348"/>
    </row>
    <row r="128" spans="1:22" s="343" customFormat="1" ht="48" thickBot="1">
      <c r="A128" s="543">
        <v>89</v>
      </c>
      <c r="B128" s="544" t="s">
        <v>180</v>
      </c>
      <c r="C128" s="504" t="s">
        <v>177</v>
      </c>
      <c r="D128" s="505">
        <v>40891</v>
      </c>
      <c r="E128" s="506" t="s">
        <v>290</v>
      </c>
      <c r="F128" s="507" t="s">
        <v>37</v>
      </c>
      <c r="G128" s="507">
        <v>10</v>
      </c>
      <c r="H128" s="507">
        <v>6</v>
      </c>
      <c r="I128" s="545">
        <v>195.1</v>
      </c>
      <c r="J128" s="507">
        <v>1</v>
      </c>
      <c r="K128" s="507">
        <v>0</v>
      </c>
      <c r="L128" s="507">
        <v>1</v>
      </c>
      <c r="M128" s="529">
        <v>55.2</v>
      </c>
      <c r="N128" s="509">
        <v>0</v>
      </c>
      <c r="O128" s="509">
        <v>55.2</v>
      </c>
      <c r="P128" s="510">
        <f t="shared" si="28"/>
        <v>2231846.4</v>
      </c>
      <c r="Q128" s="510">
        <v>0</v>
      </c>
      <c r="R128" s="525">
        <v>2231846.4</v>
      </c>
      <c r="S128" s="525">
        <v>0</v>
      </c>
      <c r="T128" s="525">
        <v>0</v>
      </c>
      <c r="U128" s="526">
        <f t="shared" si="29"/>
        <v>2231846.4</v>
      </c>
      <c r="V128" s="348"/>
    </row>
    <row r="129" spans="1:33" s="350" customFormat="1" ht="12" thickBot="1">
      <c r="A129" s="566" t="s">
        <v>264</v>
      </c>
      <c r="B129" s="567"/>
      <c r="C129" s="567"/>
      <c r="D129" s="567"/>
      <c r="E129" s="567"/>
      <c r="F129" s="581"/>
      <c r="G129" s="114">
        <f>SUM(G122:G128)</f>
        <v>76</v>
      </c>
      <c r="H129" s="114">
        <f>SUM(H122:H128)</f>
        <v>29</v>
      </c>
      <c r="I129" s="59">
        <f aca="true" t="shared" si="30" ref="I129:U129">SUM(I122:I128)</f>
        <v>1283.8</v>
      </c>
      <c r="J129" s="114">
        <f t="shared" si="30"/>
        <v>13</v>
      </c>
      <c r="K129" s="114">
        <f t="shared" si="30"/>
        <v>6</v>
      </c>
      <c r="L129" s="114">
        <f t="shared" si="30"/>
        <v>6</v>
      </c>
      <c r="M129" s="59">
        <f t="shared" si="30"/>
        <v>444.34999999999997</v>
      </c>
      <c r="N129" s="59">
        <f t="shared" si="30"/>
        <v>178.64999999999998</v>
      </c>
      <c r="O129" s="59">
        <f t="shared" si="30"/>
        <v>265.7</v>
      </c>
      <c r="P129" s="408">
        <f t="shared" si="30"/>
        <v>137856244.64000002</v>
      </c>
      <c r="Q129" s="408">
        <f t="shared" si="30"/>
        <v>0</v>
      </c>
      <c r="R129" s="408">
        <f t="shared" si="30"/>
        <v>17971656.04</v>
      </c>
      <c r="S129" s="408">
        <f t="shared" si="30"/>
        <v>0</v>
      </c>
      <c r="T129" s="59">
        <f t="shared" si="30"/>
        <v>1014843.2</v>
      </c>
      <c r="U129" s="59">
        <f t="shared" si="30"/>
        <v>18986499.24</v>
      </c>
      <c r="V129" s="107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</row>
    <row r="130" spans="1:33" s="350" customFormat="1" ht="15" customHeight="1" thickBot="1">
      <c r="A130" s="566" t="s">
        <v>287</v>
      </c>
      <c r="B130" s="567"/>
      <c r="C130" s="567"/>
      <c r="D130" s="567"/>
      <c r="E130" s="567"/>
      <c r="F130" s="581"/>
      <c r="G130" s="94">
        <v>207</v>
      </c>
      <c r="H130" s="94">
        <f>H129+H121</f>
        <v>207</v>
      </c>
      <c r="I130" s="358">
        <f aca="true" t="shared" si="31" ref="I130:U130">I129+I121</f>
        <v>4956.700000000001</v>
      </c>
      <c r="J130" s="94">
        <f t="shared" si="31"/>
        <v>101</v>
      </c>
      <c r="K130" s="94">
        <f t="shared" si="31"/>
        <v>63</v>
      </c>
      <c r="L130" s="94">
        <f t="shared" si="31"/>
        <v>37</v>
      </c>
      <c r="M130" s="358">
        <f t="shared" si="31"/>
        <v>3663.4500000000003</v>
      </c>
      <c r="N130" s="358">
        <f t="shared" si="31"/>
        <v>2302.05</v>
      </c>
      <c r="O130" s="358">
        <f t="shared" si="31"/>
        <v>1361.4000000000003</v>
      </c>
      <c r="P130" s="416">
        <f t="shared" si="31"/>
        <v>267071853.14999998</v>
      </c>
      <c r="Q130" s="416">
        <f t="shared" si="31"/>
        <v>120443682.09</v>
      </c>
      <c r="R130" s="416">
        <f t="shared" si="31"/>
        <v>26743582.46</v>
      </c>
      <c r="S130" s="416">
        <f t="shared" si="31"/>
        <v>0</v>
      </c>
      <c r="T130" s="358">
        <f t="shared" si="31"/>
        <v>7132204.8</v>
      </c>
      <c r="U130" s="358">
        <f t="shared" si="31"/>
        <v>154319469.35</v>
      </c>
      <c r="V130" s="107"/>
      <c r="W130" s="349"/>
      <c r="X130" s="349"/>
      <c r="Y130" s="349"/>
      <c r="Z130" s="349"/>
      <c r="AA130" s="349"/>
      <c r="AB130" s="349"/>
      <c r="AC130" s="349"/>
      <c r="AD130" s="349"/>
      <c r="AE130" s="349"/>
      <c r="AF130" s="349"/>
      <c r="AG130" s="349"/>
    </row>
    <row r="131" spans="1:33" s="345" customFormat="1" ht="12" thickBot="1">
      <c r="A131" s="572" t="s">
        <v>286</v>
      </c>
      <c r="B131" s="573"/>
      <c r="C131" s="573"/>
      <c r="D131" s="573"/>
      <c r="E131" s="573"/>
      <c r="F131" s="574"/>
      <c r="G131" s="102">
        <f>G130+G102</f>
        <v>255</v>
      </c>
      <c r="H131" s="102">
        <f>H130+H102</f>
        <v>255</v>
      </c>
      <c r="I131" s="302">
        <f aca="true" t="shared" si="32" ref="I131:U131">I130+I102</f>
        <v>6024.200000000001</v>
      </c>
      <c r="J131" s="102">
        <f t="shared" si="32"/>
        <v>124</v>
      </c>
      <c r="K131" s="102">
        <f t="shared" si="32"/>
        <v>67</v>
      </c>
      <c r="L131" s="102">
        <f t="shared" si="32"/>
        <v>56</v>
      </c>
      <c r="M131" s="62">
        <f t="shared" si="32"/>
        <v>4515.85</v>
      </c>
      <c r="N131" s="62">
        <f t="shared" si="32"/>
        <v>2450.75</v>
      </c>
      <c r="O131" s="62">
        <f t="shared" si="32"/>
        <v>2065.1000000000004</v>
      </c>
      <c r="P131" s="417">
        <f t="shared" si="32"/>
        <v>299858853.03999996</v>
      </c>
      <c r="Q131" s="417">
        <f t="shared" si="32"/>
        <v>151004914.82</v>
      </c>
      <c r="R131" s="417">
        <f t="shared" si="32"/>
        <v>28969349.62</v>
      </c>
      <c r="S131" s="417">
        <f t="shared" si="32"/>
        <v>0</v>
      </c>
      <c r="T131" s="62">
        <f t="shared" si="32"/>
        <v>7132204.8</v>
      </c>
      <c r="U131" s="62">
        <f t="shared" si="32"/>
        <v>187106469.24</v>
      </c>
      <c r="V131" s="351"/>
      <c r="W131" s="344"/>
      <c r="X131" s="344"/>
      <c r="Y131" s="344"/>
      <c r="Z131" s="344"/>
      <c r="AA131" s="344"/>
      <c r="AB131" s="344"/>
      <c r="AC131" s="344"/>
      <c r="AD131" s="344"/>
      <c r="AE131" s="344"/>
      <c r="AF131" s="344"/>
      <c r="AG131" s="344"/>
    </row>
    <row r="132" spans="1:33" s="345" customFormat="1" ht="12" thickBot="1">
      <c r="A132" s="559" t="s">
        <v>263</v>
      </c>
      <c r="B132" s="560"/>
      <c r="C132" s="560"/>
      <c r="D132" s="560"/>
      <c r="E132" s="560"/>
      <c r="F132" s="561"/>
      <c r="G132" s="103">
        <f>G131+G98+G79+G64</f>
        <v>1072</v>
      </c>
      <c r="H132" s="103">
        <f aca="true" t="shared" si="33" ref="H132:U132">H131+H98+H79+H64</f>
        <v>1070</v>
      </c>
      <c r="I132" s="96">
        <f>I64+I79+I98+I131</f>
        <v>19655.7</v>
      </c>
      <c r="J132" s="103">
        <f t="shared" si="33"/>
        <v>531</v>
      </c>
      <c r="K132" s="103">
        <f t="shared" si="33"/>
        <v>305</v>
      </c>
      <c r="L132" s="103">
        <f t="shared" si="33"/>
        <v>225</v>
      </c>
      <c r="M132" s="96">
        <f t="shared" si="33"/>
        <v>17702.350000000002</v>
      </c>
      <c r="N132" s="96">
        <f t="shared" si="33"/>
        <v>10005.05</v>
      </c>
      <c r="O132" s="96">
        <f t="shared" si="33"/>
        <v>7697.300000000001</v>
      </c>
      <c r="P132" s="418">
        <f t="shared" si="33"/>
        <v>756817911.6399999</v>
      </c>
      <c r="Q132" s="418">
        <f t="shared" si="33"/>
        <v>365842405.309968</v>
      </c>
      <c r="R132" s="418">
        <f t="shared" si="33"/>
        <v>245817663.250032</v>
      </c>
      <c r="S132" s="418">
        <f t="shared" si="33"/>
        <v>25273254.480000004</v>
      </c>
      <c r="T132" s="96">
        <f t="shared" si="33"/>
        <v>30750164.8</v>
      </c>
      <c r="U132" s="96">
        <f t="shared" si="33"/>
        <v>667683487.8399999</v>
      </c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344"/>
      <c r="AF132" s="344"/>
      <c r="AG132" s="344"/>
    </row>
    <row r="133" spans="1:21" ht="14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260"/>
      <c r="O133" s="260"/>
      <c r="P133" s="419"/>
      <c r="Q133" s="419"/>
      <c r="R133" s="419"/>
      <c r="S133" s="419"/>
      <c r="T133" s="54"/>
      <c r="U133" s="54"/>
    </row>
    <row r="134" spans="13:19" ht="14.25">
      <c r="M134" s="55"/>
      <c r="R134" s="420"/>
      <c r="S134" s="420">
        <f>R132+S132+T132</f>
        <v>301841082.53003204</v>
      </c>
    </row>
    <row r="135" ht="14.25">
      <c r="I135" s="126"/>
    </row>
    <row r="136" spans="1:19" s="324" customFormat="1" ht="29.25" customHeight="1">
      <c r="A136" s="606" t="e">
        <f>'[1]Пр2'!#REF!</f>
        <v>#REF!</v>
      </c>
      <c r="B136" s="607"/>
      <c r="C136" s="322">
        <f>C137+C140</f>
        <v>6</v>
      </c>
      <c r="D136" s="322">
        <f aca="true" t="shared" si="34" ref="D136:L136">D137+D140</f>
        <v>3</v>
      </c>
      <c r="E136" s="323">
        <f t="shared" si="34"/>
        <v>236.3</v>
      </c>
      <c r="F136" s="323">
        <f t="shared" si="34"/>
        <v>85</v>
      </c>
      <c r="G136" s="323">
        <f t="shared" si="34"/>
        <v>151.3</v>
      </c>
      <c r="H136" s="323">
        <f t="shared" si="34"/>
        <v>376036081.17</v>
      </c>
      <c r="I136" s="323">
        <f t="shared" si="34"/>
        <v>344806439.9502819</v>
      </c>
      <c r="J136" s="323">
        <f t="shared" si="34"/>
        <v>31229641.219718013</v>
      </c>
      <c r="K136" s="323">
        <f t="shared" si="34"/>
        <v>25112279.619718015</v>
      </c>
      <c r="L136" s="323">
        <f t="shared" si="34"/>
        <v>6117361.6</v>
      </c>
      <c r="P136" s="421"/>
      <c r="Q136" s="421"/>
      <c r="R136" s="421"/>
      <c r="S136" s="421"/>
    </row>
    <row r="137" spans="1:19" s="328" customFormat="1" ht="30.75">
      <c r="A137" s="325">
        <f>'[1]Пр2'!A45</f>
        <v>8</v>
      </c>
      <c r="B137" s="325" t="str">
        <f>'[1]Пр2'!B45</f>
        <v>п. Победа, ул. Полевая, д. 11</v>
      </c>
      <c r="C137" s="326">
        <f>'[1]Пр2'!H45</f>
        <v>5</v>
      </c>
      <c r="D137" s="326">
        <f>'[1]Пр2'!J45</f>
        <v>2</v>
      </c>
      <c r="E137" s="327">
        <f aca="true" t="shared" si="35" ref="E137:E158">F137+G137</f>
        <v>49.3</v>
      </c>
      <c r="F137" s="327">
        <f>'[1]Пр2'!M45</f>
        <v>49.3</v>
      </c>
      <c r="G137" s="327">
        <f>SUM(G138:G139)</f>
        <v>0</v>
      </c>
      <c r="H137" s="327">
        <f>SUM(H138:H139)</f>
        <v>32786999.89</v>
      </c>
      <c r="I137" s="327">
        <f>SUM(I138:I139)</f>
        <v>30561232.73</v>
      </c>
      <c r="J137" s="327">
        <f aca="true" t="shared" si="36" ref="J137:J158">K137+L137</f>
        <v>2225767.16</v>
      </c>
      <c r="K137" s="327">
        <f>SUM(K138:K139)</f>
        <v>2225767.16</v>
      </c>
      <c r="L137" s="327">
        <f>SUM(L138:L139)</f>
        <v>0</v>
      </c>
      <c r="P137" s="422"/>
      <c r="Q137" s="422"/>
      <c r="R137" s="422"/>
      <c r="S137" s="422"/>
    </row>
    <row r="138" spans="1:19" s="330" customFormat="1" ht="93">
      <c r="A138" s="329" t="str">
        <f>'[1]Пр2'!A46</f>
        <v>Итого</v>
      </c>
      <c r="B138" s="329" t="str">
        <f>'[1]Пр2'!B46</f>
        <v>по МО "Горицкое сельское поселение Кимрского района"</v>
      </c>
      <c r="C138" s="322">
        <f>'[1]Пр2'!H46</f>
        <v>28</v>
      </c>
      <c r="D138" s="322">
        <f>'[1]Пр2'!J46</f>
        <v>12</v>
      </c>
      <c r="E138" s="323">
        <f t="shared" si="35"/>
        <v>530.8</v>
      </c>
      <c r="F138" s="323">
        <f>'[1]Пр2'!M46</f>
        <v>530.8</v>
      </c>
      <c r="G138" s="323">
        <v>0</v>
      </c>
      <c r="H138" s="327">
        <f>I138+J138</f>
        <v>14861335.129999999</v>
      </c>
      <c r="I138" s="327">
        <v>13852469.02</v>
      </c>
      <c r="J138" s="327">
        <f>K138+L138</f>
        <v>1008866.11</v>
      </c>
      <c r="K138" s="327">
        <v>1008866.11</v>
      </c>
      <c r="L138" s="323">
        <f>G138*40432</f>
        <v>0</v>
      </c>
      <c r="P138" s="422"/>
      <c r="Q138" s="422"/>
      <c r="R138" s="422"/>
      <c r="S138" s="422"/>
    </row>
    <row r="139" spans="1:19" s="330" customFormat="1" ht="30.75">
      <c r="A139" s="329">
        <f>'[1]Пр2'!A47</f>
        <v>1</v>
      </c>
      <c r="B139" s="329" t="str">
        <f>'[1]Пр2'!B47</f>
        <v>с. Горицы, ул. Спортивная, д. 3</v>
      </c>
      <c r="C139" s="322">
        <f>'[1]Пр2'!H47</f>
        <v>28</v>
      </c>
      <c r="D139" s="322">
        <f>'[1]Пр2'!J47</f>
        <v>12</v>
      </c>
      <c r="E139" s="323">
        <f t="shared" si="35"/>
        <v>530.8</v>
      </c>
      <c r="F139" s="323">
        <f>'[1]Пр2'!M47</f>
        <v>530.8</v>
      </c>
      <c r="G139" s="323">
        <v>0</v>
      </c>
      <c r="H139" s="327">
        <f>I139+J139</f>
        <v>17925664.76</v>
      </c>
      <c r="I139" s="327">
        <v>16708763.71</v>
      </c>
      <c r="J139" s="327">
        <f t="shared" si="36"/>
        <v>1216901.05</v>
      </c>
      <c r="K139" s="327">
        <v>1216901.05</v>
      </c>
      <c r="L139" s="323">
        <f>G139*40432</f>
        <v>0</v>
      </c>
      <c r="P139" s="422"/>
      <c r="Q139" s="422"/>
      <c r="R139" s="422"/>
      <c r="S139" s="422"/>
    </row>
    <row r="140" spans="1:19" s="324" customFormat="1" ht="30.75">
      <c r="A140" s="329">
        <f>'[1]Пр2'!A54</f>
        <v>6</v>
      </c>
      <c r="B140" s="329" t="str">
        <f>'[1]Пр2'!B54</f>
        <v>г.  Бежецк, ул. Тверская, д. 39-г</v>
      </c>
      <c r="C140" s="322">
        <f>'[1]Пр2'!H54</f>
        <v>1</v>
      </c>
      <c r="D140" s="322">
        <f>'[1]Пр2'!J54</f>
        <v>1</v>
      </c>
      <c r="E140" s="323">
        <f t="shared" si="35"/>
        <v>187</v>
      </c>
      <c r="F140" s="323">
        <f>'[1]Пр2'!M54</f>
        <v>35.7</v>
      </c>
      <c r="G140" s="331">
        <f>SUM(G141:G158)</f>
        <v>151.3</v>
      </c>
      <c r="H140" s="323">
        <f>SUM(H141:H158)</f>
        <v>343249081.28000003</v>
      </c>
      <c r="I140" s="323">
        <f>SUM(I141:I158)</f>
        <v>314245207.2202819</v>
      </c>
      <c r="J140" s="323">
        <f t="shared" si="36"/>
        <v>29003874.059718013</v>
      </c>
      <c r="K140" s="323">
        <f>SUM(K141:K158)</f>
        <v>22886512.459718015</v>
      </c>
      <c r="L140" s="331">
        <f>SUM(L141:L158)</f>
        <v>6117361.6</v>
      </c>
      <c r="P140" s="421"/>
      <c r="Q140" s="421"/>
      <c r="R140" s="421"/>
      <c r="S140" s="421"/>
    </row>
    <row r="141" spans="1:19" s="332" customFormat="1" ht="93">
      <c r="A141" s="325" t="str">
        <f>'[1]Пр2'!A55</f>
        <v>Итого</v>
      </c>
      <c r="B141" s="325" t="str">
        <f>'[1]Пр2'!B55</f>
        <v>по МО "Великооктябрьское сельское поселение Фировского района"</v>
      </c>
      <c r="C141" s="326">
        <f>'[1]Пр2'!H55</f>
        <v>58</v>
      </c>
      <c r="D141" s="326">
        <f>'[1]Пр2'!J55</f>
        <v>26</v>
      </c>
      <c r="E141" s="327">
        <f t="shared" si="35"/>
        <v>1196.8</v>
      </c>
      <c r="F141" s="327">
        <f>'[1]Пр2'!M55</f>
        <v>1196.8</v>
      </c>
      <c r="G141" s="327">
        <v>0</v>
      </c>
      <c r="H141" s="327">
        <f aca="true" t="shared" si="37" ref="H141:H158">I141+J141</f>
        <v>48389017.599999994</v>
      </c>
      <c r="I141" s="327">
        <f aca="true" t="shared" si="38" ref="I141:I158">F141*40432*93.2114034%</f>
        <v>45104082.396432996</v>
      </c>
      <c r="J141" s="327">
        <f t="shared" si="36"/>
        <v>3284935.203567002</v>
      </c>
      <c r="K141" s="327">
        <f aca="true" t="shared" si="39" ref="K141:K158">F141*40432*6.7885966%</f>
        <v>3284935.203567002</v>
      </c>
      <c r="L141" s="327">
        <f aca="true" t="shared" si="40" ref="L141:L158">G141*40432</f>
        <v>0</v>
      </c>
      <c r="P141" s="421"/>
      <c r="Q141" s="421"/>
      <c r="R141" s="421"/>
      <c r="S141" s="421"/>
    </row>
    <row r="142" spans="1:19" s="324" customFormat="1" ht="30.75">
      <c r="A142" s="329">
        <f>'[1]Пр2'!A56</f>
        <v>1</v>
      </c>
      <c r="B142" s="329" t="str">
        <f>'[1]Пр2'!B56</f>
        <v>д. Жуково, ул. Колхозная, д. 1</v>
      </c>
      <c r="C142" s="322">
        <f>'[1]Пр2'!H56</f>
        <v>22</v>
      </c>
      <c r="D142" s="322">
        <f>'[1]Пр2'!J56</f>
        <v>8</v>
      </c>
      <c r="E142" s="323">
        <f t="shared" si="35"/>
        <v>333.3</v>
      </c>
      <c r="F142" s="323">
        <f>'[1]Пр2'!M56</f>
        <v>333.3</v>
      </c>
      <c r="G142" s="323">
        <v>0</v>
      </c>
      <c r="H142" s="323">
        <f t="shared" si="37"/>
        <v>13475985.599999998</v>
      </c>
      <c r="I142" s="323">
        <f t="shared" si="38"/>
        <v>12561155.299741909</v>
      </c>
      <c r="J142" s="323">
        <f t="shared" si="36"/>
        <v>914830.3002580897</v>
      </c>
      <c r="K142" s="323">
        <f t="shared" si="39"/>
        <v>914830.3002580897</v>
      </c>
      <c r="L142" s="323">
        <f t="shared" si="40"/>
        <v>0</v>
      </c>
      <c r="P142" s="421"/>
      <c r="Q142" s="421"/>
      <c r="R142" s="421"/>
      <c r="S142" s="421"/>
    </row>
    <row r="143" spans="1:19" s="324" customFormat="1" ht="30.75">
      <c r="A143" s="325">
        <f>'[1]Пр2'!A57</f>
        <v>2</v>
      </c>
      <c r="B143" s="325" t="str">
        <f>'[1]Пр2'!B57</f>
        <v>д. Жуково, ул. Колхозная, д. 3</v>
      </c>
      <c r="C143" s="322">
        <f>'[1]Пр2'!H57</f>
        <v>36</v>
      </c>
      <c r="D143" s="322">
        <f>'[1]Пр2'!J57</f>
        <v>18</v>
      </c>
      <c r="E143" s="323">
        <f t="shared" si="35"/>
        <v>882</v>
      </c>
      <c r="F143" s="323">
        <f>'[1]Пр2'!M57</f>
        <v>863.5</v>
      </c>
      <c r="G143" s="333">
        <v>18.5</v>
      </c>
      <c r="H143" s="323">
        <f t="shared" si="37"/>
        <v>35661024</v>
      </c>
      <c r="I143" s="323">
        <f t="shared" si="38"/>
        <v>32542927.096691087</v>
      </c>
      <c r="J143" s="323">
        <f t="shared" si="36"/>
        <v>3118096.903308912</v>
      </c>
      <c r="K143" s="323">
        <f t="shared" si="39"/>
        <v>2370104.903308912</v>
      </c>
      <c r="L143" s="333">
        <f t="shared" si="40"/>
        <v>747992</v>
      </c>
      <c r="P143" s="421"/>
      <c r="Q143" s="421"/>
      <c r="R143" s="421"/>
      <c r="S143" s="421"/>
    </row>
    <row r="144" spans="1:19" s="324" customFormat="1" ht="62.25">
      <c r="A144" s="329" t="str">
        <f>'[1]Пр2'!A58</f>
        <v>Итого</v>
      </c>
      <c r="B144" s="329" t="str">
        <f>'[1]Пр2'!B58</f>
        <v>по МО "городское поселение поселок Фирово"</v>
      </c>
      <c r="C144" s="322">
        <f>'[1]Пр2'!H58</f>
        <v>48</v>
      </c>
      <c r="D144" s="322">
        <f>'[1]Пр2'!J58</f>
        <v>19</v>
      </c>
      <c r="E144" s="323">
        <f t="shared" si="35"/>
        <v>980.3</v>
      </c>
      <c r="F144" s="323">
        <f>'[1]Пр2'!M58</f>
        <v>966</v>
      </c>
      <c r="G144" s="323">
        <v>14.3</v>
      </c>
      <c r="H144" s="323">
        <f t="shared" si="37"/>
        <v>39635489.599999994</v>
      </c>
      <c r="I144" s="323">
        <f t="shared" si="38"/>
        <v>36405868.645516604</v>
      </c>
      <c r="J144" s="323">
        <f t="shared" si="36"/>
        <v>3229620.954483392</v>
      </c>
      <c r="K144" s="323">
        <f t="shared" si="39"/>
        <v>2651443.354483392</v>
      </c>
      <c r="L144" s="323">
        <f t="shared" si="40"/>
        <v>578177.6</v>
      </c>
      <c r="P144" s="421"/>
      <c r="Q144" s="421"/>
      <c r="R144" s="421"/>
      <c r="S144" s="421"/>
    </row>
    <row r="145" spans="1:19" s="324" customFormat="1" ht="46.5">
      <c r="A145" s="329">
        <f>'[1]Пр2'!A59</f>
        <v>1</v>
      </c>
      <c r="B145" s="329" t="str">
        <f>'[1]Пр2'!B59</f>
        <v>пос.Фирово, ул. Северный поселок, д. 7</v>
      </c>
      <c r="C145" s="322">
        <f>'[1]Пр2'!H59</f>
        <v>16</v>
      </c>
      <c r="D145" s="322">
        <f>'[1]Пр2'!J59</f>
        <v>6</v>
      </c>
      <c r="E145" s="323">
        <f t="shared" si="35"/>
        <v>307.3</v>
      </c>
      <c r="F145" s="323">
        <f>'[1]Пр2'!M59</f>
        <v>297.7</v>
      </c>
      <c r="G145" s="323">
        <v>9.6</v>
      </c>
      <c r="H145" s="323">
        <f t="shared" si="37"/>
        <v>12424753.6</v>
      </c>
      <c r="I145" s="323">
        <f t="shared" si="38"/>
        <v>11219489.747174216</v>
      </c>
      <c r="J145" s="323">
        <f t="shared" si="36"/>
        <v>1205263.8528257825</v>
      </c>
      <c r="K145" s="323">
        <f t="shared" si="39"/>
        <v>817116.6528257825</v>
      </c>
      <c r="L145" s="323">
        <f t="shared" si="40"/>
        <v>388147.2</v>
      </c>
      <c r="P145" s="421"/>
      <c r="Q145" s="421"/>
      <c r="R145" s="421"/>
      <c r="S145" s="421"/>
    </row>
    <row r="146" spans="1:19" s="324" customFormat="1" ht="62.25">
      <c r="A146" s="329">
        <f>'[1]Пр2'!A60</f>
        <v>2</v>
      </c>
      <c r="B146" s="329" t="str">
        <f>'[1]Пр2'!B60</f>
        <v>пос.Фирово, ул. Северный поселок, 
д. 17</v>
      </c>
      <c r="C146" s="322">
        <f>'[1]Пр2'!H60</f>
        <v>16</v>
      </c>
      <c r="D146" s="322">
        <f>'[1]Пр2'!J60</f>
        <v>7</v>
      </c>
      <c r="E146" s="323">
        <f t="shared" si="35"/>
        <v>382.1</v>
      </c>
      <c r="F146" s="323">
        <f>'[1]Пр2'!M60</f>
        <v>365.5</v>
      </c>
      <c r="G146" s="323">
        <v>16.6</v>
      </c>
      <c r="H146" s="323">
        <f t="shared" si="37"/>
        <v>15449067.2</v>
      </c>
      <c r="I146" s="323">
        <f t="shared" si="38"/>
        <v>13774684.254592463</v>
      </c>
      <c r="J146" s="323">
        <f t="shared" si="36"/>
        <v>1674382.945407536</v>
      </c>
      <c r="K146" s="323">
        <f t="shared" si="39"/>
        <v>1003211.745407536</v>
      </c>
      <c r="L146" s="323">
        <f t="shared" si="40"/>
        <v>671171.2000000001</v>
      </c>
      <c r="P146" s="421"/>
      <c r="Q146" s="421"/>
      <c r="R146" s="421"/>
      <c r="S146" s="421"/>
    </row>
    <row r="147" spans="1:19" s="324" customFormat="1" ht="62.25">
      <c r="A147" s="329">
        <f>'[1]Пр2'!A61</f>
        <v>3</v>
      </c>
      <c r="B147" s="329" t="str">
        <f>'[1]Пр2'!B61</f>
        <v>пос.Фирово, ул. Северный поселок, 
д. 19</v>
      </c>
      <c r="C147" s="322">
        <f>'[1]Пр2'!H61</f>
        <v>16</v>
      </c>
      <c r="D147" s="322">
        <f>'[1]Пр2'!J61</f>
        <v>6</v>
      </c>
      <c r="E147" s="323">
        <f t="shared" si="35"/>
        <v>323.7</v>
      </c>
      <c r="F147" s="323">
        <f>'[1]Пр2'!M61</f>
        <v>302.8</v>
      </c>
      <c r="G147" s="323">
        <v>20.9</v>
      </c>
      <c r="H147" s="323">
        <f t="shared" si="37"/>
        <v>13087838.399999999</v>
      </c>
      <c r="I147" s="323">
        <f t="shared" si="38"/>
        <v>11411694.643749924</v>
      </c>
      <c r="J147" s="323">
        <f t="shared" si="36"/>
        <v>1676143.7562500737</v>
      </c>
      <c r="K147" s="323">
        <f t="shared" si="39"/>
        <v>831114.9562500736</v>
      </c>
      <c r="L147" s="323">
        <f t="shared" si="40"/>
        <v>845028.7999999999</v>
      </c>
      <c r="P147" s="421"/>
      <c r="Q147" s="421"/>
      <c r="R147" s="421"/>
      <c r="S147" s="421"/>
    </row>
    <row r="148" spans="1:19" s="324" customFormat="1" ht="93">
      <c r="A148" s="325" t="str">
        <f>'[1]Пр2'!A62</f>
        <v>Итого</v>
      </c>
      <c r="B148" s="325" t="str">
        <f>'[1]Пр2'!B62</f>
        <v>по МО "Великооктябрьское городское поселение Фировского района"</v>
      </c>
      <c r="C148" s="326">
        <f>'[1]Пр2'!H62</f>
        <v>40</v>
      </c>
      <c r="D148" s="326">
        <f>'[1]Пр2'!J62</f>
        <v>23</v>
      </c>
      <c r="E148" s="327">
        <f t="shared" si="35"/>
        <v>832.47</v>
      </c>
      <c r="F148" s="327">
        <f>'[1]Пр2'!M62</f>
        <v>832.47</v>
      </c>
      <c r="G148" s="327">
        <v>0</v>
      </c>
      <c r="H148" s="327">
        <f t="shared" si="37"/>
        <v>33658427.04</v>
      </c>
      <c r="I148" s="327">
        <f t="shared" si="38"/>
        <v>31373492.206349075</v>
      </c>
      <c r="J148" s="327">
        <f t="shared" si="36"/>
        <v>2284934.833650921</v>
      </c>
      <c r="K148" s="327">
        <f t="shared" si="39"/>
        <v>2284934.833650921</v>
      </c>
      <c r="L148" s="327">
        <f t="shared" si="40"/>
        <v>0</v>
      </c>
      <c r="P148" s="421"/>
      <c r="Q148" s="421"/>
      <c r="R148" s="421"/>
      <c r="S148" s="421"/>
    </row>
    <row r="149" spans="1:19" s="332" customFormat="1" ht="93">
      <c r="A149" s="325">
        <f>'[1]Пр2'!A63</f>
        <v>1</v>
      </c>
      <c r="B149" s="325" t="str">
        <f>'[1]Пр2'!B63</f>
        <v>пос. Великооктябрьский,
 ул. Комсомольская, д. 1</v>
      </c>
      <c r="C149" s="326">
        <f>'[1]Пр2'!H63</f>
        <v>21</v>
      </c>
      <c r="D149" s="326">
        <f>'[1]Пр2'!J63</f>
        <v>10</v>
      </c>
      <c r="E149" s="327">
        <f t="shared" si="35"/>
        <v>498.07</v>
      </c>
      <c r="F149" s="327">
        <f>'[1]Пр2'!M63</f>
        <v>497.17</v>
      </c>
      <c r="G149" s="327">
        <v>0.9</v>
      </c>
      <c r="H149" s="327">
        <f t="shared" si="37"/>
        <v>20137966.24</v>
      </c>
      <c r="I149" s="327">
        <f t="shared" si="38"/>
        <v>18736962.43736179</v>
      </c>
      <c r="J149" s="327">
        <f t="shared" si="36"/>
        <v>1401003.8026382073</v>
      </c>
      <c r="K149" s="327">
        <f t="shared" si="39"/>
        <v>1364615.0026382073</v>
      </c>
      <c r="L149" s="327">
        <f t="shared" si="40"/>
        <v>36388.8</v>
      </c>
      <c r="P149" s="421"/>
      <c r="Q149" s="421"/>
      <c r="R149" s="421"/>
      <c r="S149" s="421"/>
    </row>
    <row r="150" spans="1:19" s="324" customFormat="1" ht="62.25">
      <c r="A150" s="329">
        <f>'[1]Пр2'!A64</f>
        <v>2</v>
      </c>
      <c r="B150" s="329" t="str">
        <f>'[1]Пр2'!B64</f>
        <v>пос. Великооктябрьский, ул. Садовая, 
д. 13</v>
      </c>
      <c r="C150" s="322">
        <f>'[1]Пр2'!H64</f>
        <v>12</v>
      </c>
      <c r="D150" s="322">
        <f>'[1]Пр2'!J64</f>
        <v>8</v>
      </c>
      <c r="E150" s="323">
        <f t="shared" si="35"/>
        <v>202.8</v>
      </c>
      <c r="F150" s="323">
        <f>'[1]Пр2'!M64</f>
        <v>202.8</v>
      </c>
      <c r="G150" s="323">
        <v>0</v>
      </c>
      <c r="H150" s="323">
        <f t="shared" si="37"/>
        <v>8199609.600000001</v>
      </c>
      <c r="I150" s="323">
        <f t="shared" si="38"/>
        <v>7642971.181481127</v>
      </c>
      <c r="J150" s="323">
        <f t="shared" si="36"/>
        <v>556638.4185188736</v>
      </c>
      <c r="K150" s="323">
        <f t="shared" si="39"/>
        <v>556638.4185188736</v>
      </c>
      <c r="L150" s="323">
        <f t="shared" si="40"/>
        <v>0</v>
      </c>
      <c r="P150" s="421"/>
      <c r="Q150" s="421"/>
      <c r="R150" s="421"/>
      <c r="S150" s="421"/>
    </row>
    <row r="151" spans="1:19" s="324" customFormat="1" ht="78">
      <c r="A151" s="329">
        <f>'[1]Пр2'!A65</f>
        <v>3</v>
      </c>
      <c r="B151" s="329" t="str">
        <f>'[1]Пр2'!B65</f>
        <v>пос. Великооктябрьский, 
ул. Шоссейная, д. 2</v>
      </c>
      <c r="C151" s="322">
        <f>'[1]Пр2'!H65</f>
        <v>7</v>
      </c>
      <c r="D151" s="322">
        <f>'[1]Пр2'!J65</f>
        <v>5</v>
      </c>
      <c r="E151" s="323">
        <f t="shared" si="35"/>
        <v>147.6</v>
      </c>
      <c r="F151" s="323">
        <f>'[1]Пр2'!M65</f>
        <v>132.5</v>
      </c>
      <c r="G151" s="323">
        <v>15.1</v>
      </c>
      <c r="H151" s="323">
        <f t="shared" si="37"/>
        <v>5967763.199999999</v>
      </c>
      <c r="I151" s="323">
        <f t="shared" si="38"/>
        <v>4993558.587506159</v>
      </c>
      <c r="J151" s="323">
        <f t="shared" si="36"/>
        <v>974204.61249384</v>
      </c>
      <c r="K151" s="323">
        <f t="shared" si="39"/>
        <v>363681.41249384003</v>
      </c>
      <c r="L151" s="323">
        <f t="shared" si="40"/>
        <v>610523.2</v>
      </c>
      <c r="P151" s="421"/>
      <c r="Q151" s="421"/>
      <c r="R151" s="421"/>
      <c r="S151" s="421"/>
    </row>
    <row r="152" spans="1:19" s="324" customFormat="1" ht="30.75">
      <c r="A152" s="329" t="str">
        <f>'[1]Пр2'!A66</f>
        <v>Итого</v>
      </c>
      <c r="B152" s="329" t="str">
        <f>'[1]Пр2'!B66</f>
        <v>по МО "город Кимры"</v>
      </c>
      <c r="C152" s="322">
        <f>'[1]Пр2'!H66</f>
        <v>2</v>
      </c>
      <c r="D152" s="322">
        <f>'[1]Пр2'!J66</f>
        <v>1</v>
      </c>
      <c r="E152" s="323">
        <f t="shared" si="35"/>
        <v>54.699999999999996</v>
      </c>
      <c r="F152" s="323">
        <f>'[1]Пр2'!M66</f>
        <v>46.3</v>
      </c>
      <c r="G152" s="323">
        <v>8.4</v>
      </c>
      <c r="H152" s="323">
        <f t="shared" si="37"/>
        <v>2211630.4</v>
      </c>
      <c r="I152" s="323">
        <f t="shared" si="38"/>
        <v>1744918.9630304542</v>
      </c>
      <c r="J152" s="323">
        <f t="shared" si="36"/>
        <v>466711.4369695456</v>
      </c>
      <c r="K152" s="323">
        <f t="shared" si="39"/>
        <v>127082.63696954561</v>
      </c>
      <c r="L152" s="323">
        <f t="shared" si="40"/>
        <v>339628.8</v>
      </c>
      <c r="P152" s="421"/>
      <c r="Q152" s="421"/>
      <c r="R152" s="421"/>
      <c r="S152" s="421"/>
    </row>
    <row r="153" spans="1:19" s="324" customFormat="1" ht="30.75">
      <c r="A153" s="329">
        <f>'[1]Пр2'!A67</f>
        <v>1</v>
      </c>
      <c r="B153" s="329" t="str">
        <f>'[1]Пр2'!B67</f>
        <v>г.  Кимры, ул. Туполева, д. 2</v>
      </c>
      <c r="C153" s="322">
        <f>'[1]Пр2'!H67</f>
        <v>2</v>
      </c>
      <c r="D153" s="322">
        <f>'[1]Пр2'!J67</f>
        <v>1</v>
      </c>
      <c r="E153" s="323">
        <f t="shared" si="35"/>
        <v>46.3</v>
      </c>
      <c r="F153" s="323">
        <f>'[1]Пр2'!M67</f>
        <v>46.3</v>
      </c>
      <c r="G153" s="323">
        <v>0</v>
      </c>
      <c r="H153" s="323">
        <f t="shared" si="37"/>
        <v>1872001.5999999999</v>
      </c>
      <c r="I153" s="323">
        <f t="shared" si="38"/>
        <v>1744918.9630304542</v>
      </c>
      <c r="J153" s="323">
        <f t="shared" si="36"/>
        <v>127082.63696954561</v>
      </c>
      <c r="K153" s="323">
        <f t="shared" si="39"/>
        <v>127082.63696954561</v>
      </c>
      <c r="L153" s="323">
        <f t="shared" si="40"/>
        <v>0</v>
      </c>
      <c r="P153" s="421"/>
      <c r="Q153" s="421"/>
      <c r="R153" s="421"/>
      <c r="S153" s="421"/>
    </row>
    <row r="154" spans="1:19" s="328" customFormat="1" ht="46.5">
      <c r="A154" s="325" t="str">
        <f>'[1]Пр2'!A68</f>
        <v>Итого</v>
      </c>
      <c r="B154" s="325" t="str">
        <f>'[1]Пр2'!B68</f>
        <v>по МО "Осташковский городской округ"</v>
      </c>
      <c r="C154" s="326">
        <f>'[1]Пр2'!H68</f>
        <v>48</v>
      </c>
      <c r="D154" s="326">
        <f>'[1]Пр2'!J68</f>
        <v>23</v>
      </c>
      <c r="E154" s="327">
        <f t="shared" si="35"/>
        <v>860.1</v>
      </c>
      <c r="F154" s="327">
        <f>'[1]Пр2'!M68</f>
        <v>852.4</v>
      </c>
      <c r="G154" s="327">
        <v>7.7</v>
      </c>
      <c r="H154" s="327">
        <f t="shared" si="37"/>
        <v>34775563.199999996</v>
      </c>
      <c r="I154" s="327">
        <f t="shared" si="38"/>
        <v>32124598.792379245</v>
      </c>
      <c r="J154" s="327">
        <f t="shared" si="36"/>
        <v>2650964.4076207485</v>
      </c>
      <c r="K154" s="327">
        <f t="shared" si="39"/>
        <v>2339638.0076207486</v>
      </c>
      <c r="L154" s="327">
        <f t="shared" si="40"/>
        <v>311326.4</v>
      </c>
      <c r="P154" s="422"/>
      <c r="Q154" s="422"/>
      <c r="R154" s="422"/>
      <c r="S154" s="422"/>
    </row>
    <row r="155" spans="1:19" s="328" customFormat="1" ht="30.75">
      <c r="A155" s="325">
        <f>'[1]Пр2'!A69</f>
        <v>1</v>
      </c>
      <c r="B155" s="325" t="str">
        <f>'[1]Пр2'!B69</f>
        <v>д. Новые Ельцы, д. 3</v>
      </c>
      <c r="C155" s="326">
        <f>'[1]Пр2'!H69</f>
        <v>25</v>
      </c>
      <c r="D155" s="326">
        <f>'[1]Пр2'!J69</f>
        <v>9</v>
      </c>
      <c r="E155" s="327">
        <f t="shared" si="35"/>
        <v>412.9</v>
      </c>
      <c r="F155" s="327">
        <f>'[1]Пр2'!M69</f>
        <v>387.5</v>
      </c>
      <c r="G155" s="327">
        <v>25.4</v>
      </c>
      <c r="H155" s="327">
        <f t="shared" si="37"/>
        <v>16694372.799999999</v>
      </c>
      <c r="I155" s="327">
        <f t="shared" si="38"/>
        <v>14603803.416291598</v>
      </c>
      <c r="J155" s="327">
        <f t="shared" si="36"/>
        <v>2090569.3837084002</v>
      </c>
      <c r="K155" s="327">
        <f t="shared" si="39"/>
        <v>1063596.5837084001</v>
      </c>
      <c r="L155" s="327">
        <f t="shared" si="40"/>
        <v>1026972.7999999999</v>
      </c>
      <c r="P155" s="422"/>
      <c r="Q155" s="422"/>
      <c r="R155" s="422"/>
      <c r="S155" s="422"/>
    </row>
    <row r="156" spans="1:19" s="330" customFormat="1" ht="30.75">
      <c r="A156" s="329">
        <f>'[1]Пр2'!A70</f>
        <v>2</v>
      </c>
      <c r="B156" s="329" t="str">
        <f>'[1]Пр2'!B70</f>
        <v>д. Новые Ельцы, д. 4</v>
      </c>
      <c r="C156" s="322">
        <f>'[1]Пр2'!H70</f>
        <v>23</v>
      </c>
      <c r="D156" s="322">
        <f>'[1]Пр2'!J70</f>
        <v>14</v>
      </c>
      <c r="E156" s="323">
        <f t="shared" si="35"/>
        <v>464.9</v>
      </c>
      <c r="F156" s="323">
        <f>'[1]Пр2'!M70</f>
        <v>464.9</v>
      </c>
      <c r="G156" s="323">
        <v>0</v>
      </c>
      <c r="H156" s="323">
        <f t="shared" si="37"/>
        <v>18796836.8</v>
      </c>
      <c r="I156" s="323">
        <f t="shared" si="38"/>
        <v>17520795.37608765</v>
      </c>
      <c r="J156" s="323">
        <f t="shared" si="36"/>
        <v>1276041.423912349</v>
      </c>
      <c r="K156" s="323">
        <f t="shared" si="39"/>
        <v>1276041.423912349</v>
      </c>
      <c r="L156" s="323">
        <f t="shared" si="40"/>
        <v>0</v>
      </c>
      <c r="P156" s="422"/>
      <c r="Q156" s="422"/>
      <c r="R156" s="422"/>
      <c r="S156" s="422"/>
    </row>
    <row r="157" spans="1:19" s="328" customFormat="1" ht="93">
      <c r="A157" s="325" t="str">
        <f>'[1]Пр2'!A71</f>
        <v>Итого</v>
      </c>
      <c r="B157" s="325" t="str">
        <f>'[1]Пр2'!B71</f>
        <v>по МО "Нерльское сельское поселение Калязинского района"</v>
      </c>
      <c r="C157" s="326">
        <f>'[1]Пр2'!H71</f>
        <v>11</v>
      </c>
      <c r="D157" s="326">
        <f>'[1]Пр2'!J71</f>
        <v>9</v>
      </c>
      <c r="E157" s="327">
        <f t="shared" si="35"/>
        <v>451.8</v>
      </c>
      <c r="F157" s="327">
        <f>'[1]Пр2'!M71</f>
        <v>451.8</v>
      </c>
      <c r="G157" s="327">
        <v>0</v>
      </c>
      <c r="H157" s="327">
        <f t="shared" si="37"/>
        <v>18267177.6</v>
      </c>
      <c r="I157" s="327">
        <f t="shared" si="38"/>
        <v>17027092.60253044</v>
      </c>
      <c r="J157" s="327">
        <f t="shared" si="36"/>
        <v>1240084.9974695619</v>
      </c>
      <c r="K157" s="327">
        <f t="shared" si="39"/>
        <v>1240084.9974695619</v>
      </c>
      <c r="L157" s="327">
        <f t="shared" si="40"/>
        <v>0</v>
      </c>
      <c r="P157" s="422"/>
      <c r="Q157" s="422"/>
      <c r="R157" s="422"/>
      <c r="S157" s="422"/>
    </row>
    <row r="158" spans="1:19" s="330" customFormat="1" ht="30.75">
      <c r="A158" s="329">
        <f>'[1]Пр2'!A72</f>
        <v>1</v>
      </c>
      <c r="B158" s="329" t="str">
        <f>'[1]Пр2'!B72</f>
        <v>д. Калабриево, д. 4</v>
      </c>
      <c r="C158" s="322">
        <f>'[1]Пр2'!H72</f>
        <v>2</v>
      </c>
      <c r="D158" s="322">
        <f>'[1]Пр2'!J72</f>
        <v>2</v>
      </c>
      <c r="E158" s="323">
        <f t="shared" si="35"/>
        <v>112.4</v>
      </c>
      <c r="F158" s="323">
        <f>'[1]Пр2'!M72</f>
        <v>98.5</v>
      </c>
      <c r="G158" s="323">
        <v>13.9</v>
      </c>
      <c r="H158" s="323">
        <f t="shared" si="37"/>
        <v>4544556.8</v>
      </c>
      <c r="I158" s="323">
        <f t="shared" si="38"/>
        <v>3712192.6103347675</v>
      </c>
      <c r="J158" s="323">
        <f t="shared" si="36"/>
        <v>832364.1896652321</v>
      </c>
      <c r="K158" s="323">
        <f t="shared" si="39"/>
        <v>270359.38966523204</v>
      </c>
      <c r="L158" s="323">
        <f t="shared" si="40"/>
        <v>562004.8</v>
      </c>
      <c r="P158" s="422"/>
      <c r="Q158" s="422"/>
      <c r="R158" s="422"/>
      <c r="S158" s="422"/>
    </row>
    <row r="159" spans="1:19" s="324" customFormat="1" ht="35.25" customHeight="1">
      <c r="A159" s="606" t="str">
        <f>'[1]Пр2'!A96</f>
        <v>Итого</v>
      </c>
      <c r="B159" s="607"/>
      <c r="C159" s="322">
        <f>C160</f>
        <v>10</v>
      </c>
      <c r="D159" s="322">
        <f aca="true" t="shared" si="41" ref="D159:L159">D160</f>
        <v>6</v>
      </c>
      <c r="E159" s="323">
        <f t="shared" si="41"/>
        <v>199.4</v>
      </c>
      <c r="F159" s="323">
        <f t="shared" si="41"/>
        <v>174.3</v>
      </c>
      <c r="G159" s="331">
        <f t="shared" si="41"/>
        <v>25.1</v>
      </c>
      <c r="H159" s="323">
        <f t="shared" si="41"/>
        <v>52242187.199999996</v>
      </c>
      <c r="I159" s="323">
        <f t="shared" si="41"/>
        <v>0</v>
      </c>
      <c r="J159" s="323">
        <f t="shared" si="41"/>
        <v>52242187.199999996</v>
      </c>
      <c r="K159" s="323">
        <f t="shared" si="41"/>
        <v>51227344</v>
      </c>
      <c r="L159" s="331">
        <f t="shared" si="41"/>
        <v>1014843.2</v>
      </c>
      <c r="P159" s="421"/>
      <c r="Q159" s="421"/>
      <c r="R159" s="421"/>
      <c r="S159" s="421"/>
    </row>
    <row r="160" spans="1:19" s="328" customFormat="1" ht="46.5">
      <c r="A160" s="325">
        <f>'[1]Пр2'!A158</f>
        <v>1</v>
      </c>
      <c r="B160" s="325" t="str">
        <f>'[1]Пр2'!B158</f>
        <v>г.  Лихославль, ул. Гагарина, д. 40</v>
      </c>
      <c r="C160" s="326">
        <f>'[1]Пр2'!H158</f>
        <v>10</v>
      </c>
      <c r="D160" s="326">
        <f>'[1]Пр2'!J158</f>
        <v>6</v>
      </c>
      <c r="E160" s="327">
        <f aca="true" t="shared" si="42" ref="E160:E167">F160+G160</f>
        <v>199.4</v>
      </c>
      <c r="F160" s="327">
        <f>'[1]Пр2'!M158</f>
        <v>174.3</v>
      </c>
      <c r="G160" s="327">
        <f>SUM(G161:G166)</f>
        <v>25.1</v>
      </c>
      <c r="H160" s="327">
        <f>SUM(H161:H167)</f>
        <v>52242187.199999996</v>
      </c>
      <c r="I160" s="327">
        <f>SUM(I161:I167)</f>
        <v>0</v>
      </c>
      <c r="J160" s="327">
        <f>SUM(J161:J167)</f>
        <v>52242187.199999996</v>
      </c>
      <c r="K160" s="327">
        <f>SUM(K161:K167)</f>
        <v>51227344</v>
      </c>
      <c r="L160" s="327">
        <f>SUM(L161:L167)</f>
        <v>1014843.2</v>
      </c>
      <c r="P160" s="422"/>
      <c r="Q160" s="422"/>
      <c r="R160" s="422"/>
      <c r="S160" s="422"/>
    </row>
    <row r="161" spans="1:19" s="330" customFormat="1" ht="46.5">
      <c r="A161" s="329">
        <f>'[1]Пр2'!A159</f>
        <v>2</v>
      </c>
      <c r="B161" s="329" t="str">
        <f>'[1]Пр2'!B159</f>
        <v>г.  Лихославль, ул. Гагарина, д. 42</v>
      </c>
      <c r="C161" s="322">
        <f>'[1]Пр2'!H159</f>
        <v>4</v>
      </c>
      <c r="D161" s="322">
        <f>'[1]Пр2'!J159</f>
        <v>4</v>
      </c>
      <c r="E161" s="323">
        <f t="shared" si="42"/>
        <v>108.9</v>
      </c>
      <c r="F161" s="323">
        <f>'[1]Пр2'!M159</f>
        <v>108.9</v>
      </c>
      <c r="G161" s="327">
        <v>0</v>
      </c>
      <c r="H161" s="327">
        <f aca="true" t="shared" si="43" ref="H161:H167">I161+J161</f>
        <v>4403044.8</v>
      </c>
      <c r="I161" s="323">
        <v>0</v>
      </c>
      <c r="J161" s="327">
        <f aca="true" t="shared" si="44" ref="J161:J167">K161+L161</f>
        <v>4403044.8</v>
      </c>
      <c r="K161" s="327">
        <f aca="true" t="shared" si="45" ref="K161:L167">F161*40432</f>
        <v>4403044.8</v>
      </c>
      <c r="L161" s="327">
        <f t="shared" si="45"/>
        <v>0</v>
      </c>
      <c r="P161" s="422"/>
      <c r="Q161" s="422"/>
      <c r="R161" s="422"/>
      <c r="S161" s="422"/>
    </row>
    <row r="162" spans="1:19" s="330" customFormat="1" ht="46.5">
      <c r="A162" s="329">
        <f>'[1]Пр2'!A160</f>
        <v>3</v>
      </c>
      <c r="B162" s="329" t="str">
        <f>'[1]Пр2'!B160</f>
        <v>г.  Лихославль, ул. Гагарина, д. 46</v>
      </c>
      <c r="C162" s="322">
        <f>'[1]Пр2'!H160</f>
        <v>9</v>
      </c>
      <c r="D162" s="322">
        <f>'[1]Пр2'!J160</f>
        <v>6</v>
      </c>
      <c r="E162" s="323">
        <f t="shared" si="42"/>
        <v>181.6</v>
      </c>
      <c r="F162" s="323">
        <f>'[1]Пр2'!M160</f>
        <v>181.6</v>
      </c>
      <c r="G162" s="327">
        <v>0</v>
      </c>
      <c r="H162" s="327">
        <f t="shared" si="43"/>
        <v>7342451.2</v>
      </c>
      <c r="I162" s="323">
        <v>0</v>
      </c>
      <c r="J162" s="327">
        <f t="shared" si="44"/>
        <v>7342451.2</v>
      </c>
      <c r="K162" s="327">
        <f t="shared" si="45"/>
        <v>7342451.2</v>
      </c>
      <c r="L162" s="327">
        <f t="shared" si="45"/>
        <v>0</v>
      </c>
      <c r="P162" s="422"/>
      <c r="Q162" s="422"/>
      <c r="R162" s="422"/>
      <c r="S162" s="422"/>
    </row>
    <row r="163" spans="1:19" s="330" customFormat="1" ht="46.5">
      <c r="A163" s="329">
        <f>'[1]Пр2'!A161</f>
        <v>4</v>
      </c>
      <c r="B163" s="329" t="str">
        <f>'[1]Пр2'!B161</f>
        <v>г.  Лихославль,  п. Льнозавода, д. 17</v>
      </c>
      <c r="C163" s="322">
        <f>'[1]Пр2'!H161</f>
        <v>3</v>
      </c>
      <c r="D163" s="322">
        <f>'[1]Пр2'!J161</f>
        <v>2</v>
      </c>
      <c r="E163" s="323">
        <f t="shared" si="42"/>
        <v>76.3</v>
      </c>
      <c r="F163" s="323">
        <f>'[1]Пр2'!M161</f>
        <v>66</v>
      </c>
      <c r="G163" s="327">
        <v>10.3</v>
      </c>
      <c r="H163" s="327">
        <f t="shared" si="43"/>
        <v>3084961.6</v>
      </c>
      <c r="I163" s="323">
        <v>0</v>
      </c>
      <c r="J163" s="327">
        <f t="shared" si="44"/>
        <v>3084961.6</v>
      </c>
      <c r="K163" s="327">
        <f t="shared" si="45"/>
        <v>2668512</v>
      </c>
      <c r="L163" s="327">
        <f t="shared" si="45"/>
        <v>416449.60000000003</v>
      </c>
      <c r="P163" s="422"/>
      <c r="Q163" s="422"/>
      <c r="R163" s="422"/>
      <c r="S163" s="422"/>
    </row>
    <row r="164" spans="1:19" s="330" customFormat="1" ht="62.25">
      <c r="A164" s="329">
        <f>'[1]Пр2'!A162</f>
        <v>5</v>
      </c>
      <c r="B164" s="329" t="str">
        <f>'[1]Пр2'!B162</f>
        <v>г.  Лихославль, ул. Лихославльская, 
д. 18 МПС</v>
      </c>
      <c r="C164" s="322">
        <f>'[1]Пр2'!H162</f>
        <v>5</v>
      </c>
      <c r="D164" s="322">
        <f>'[1]Пр2'!J162</f>
        <v>4</v>
      </c>
      <c r="E164" s="323">
        <f t="shared" si="42"/>
        <v>180.79999999999998</v>
      </c>
      <c r="F164" s="323">
        <f>'[1]Пр2'!M162</f>
        <v>174.6</v>
      </c>
      <c r="G164" s="327">
        <v>6.2</v>
      </c>
      <c r="H164" s="327">
        <f t="shared" si="43"/>
        <v>7310105.600000001</v>
      </c>
      <c r="I164" s="323">
        <v>0</v>
      </c>
      <c r="J164" s="327">
        <f t="shared" si="44"/>
        <v>7310105.600000001</v>
      </c>
      <c r="K164" s="327">
        <f t="shared" si="45"/>
        <v>7059427.2</v>
      </c>
      <c r="L164" s="327">
        <f t="shared" si="45"/>
        <v>250678.4</v>
      </c>
      <c r="P164" s="422"/>
      <c r="Q164" s="422"/>
      <c r="R164" s="422"/>
      <c r="S164" s="422"/>
    </row>
    <row r="165" spans="1:19" s="330" customFormat="1" ht="62.25">
      <c r="A165" s="329">
        <f>'[1]Пр2'!A163</f>
        <v>6</v>
      </c>
      <c r="B165" s="329" t="str">
        <f>'[1]Пр2'!B163</f>
        <v>г.  Лихославль, ул. Лихославльская, 
д. 35 МПС</v>
      </c>
      <c r="C165" s="322">
        <f>'[1]Пр2'!H163</f>
        <v>5</v>
      </c>
      <c r="D165" s="322">
        <f>'[1]Пр2'!J163</f>
        <v>4</v>
      </c>
      <c r="E165" s="323">
        <f t="shared" si="42"/>
        <v>155.1</v>
      </c>
      <c r="F165" s="323">
        <f>'[1]Пр2'!M163</f>
        <v>146.5</v>
      </c>
      <c r="G165" s="327">
        <v>8.6</v>
      </c>
      <c r="H165" s="327">
        <f t="shared" si="43"/>
        <v>6271003.2</v>
      </c>
      <c r="I165" s="323">
        <v>0</v>
      </c>
      <c r="J165" s="327">
        <f t="shared" si="44"/>
        <v>6271003.2</v>
      </c>
      <c r="K165" s="327">
        <f t="shared" si="45"/>
        <v>5923288</v>
      </c>
      <c r="L165" s="327">
        <f t="shared" si="45"/>
        <v>347715.2</v>
      </c>
      <c r="P165" s="422"/>
      <c r="Q165" s="422"/>
      <c r="R165" s="422"/>
      <c r="S165" s="422"/>
    </row>
    <row r="166" spans="1:19" s="330" customFormat="1" ht="62.25">
      <c r="A166" s="329">
        <f>'[1]Пр2'!A164</f>
        <v>7</v>
      </c>
      <c r="B166" s="329" t="str">
        <f>'[1]Пр2'!B164</f>
        <v>г.  Лихославль, ул. Лихославльская, 
д. 40 МПС</v>
      </c>
      <c r="C166" s="322">
        <f>'[1]Пр2'!H164</f>
        <v>11</v>
      </c>
      <c r="D166" s="322">
        <f>'[1]Пр2'!J164</f>
        <v>6</v>
      </c>
      <c r="E166" s="323">
        <f t="shared" si="42"/>
        <v>273.2</v>
      </c>
      <c r="F166" s="323">
        <f>'[1]Пр2'!M164</f>
        <v>273.2</v>
      </c>
      <c r="G166" s="327">
        <v>0</v>
      </c>
      <c r="H166" s="327">
        <f t="shared" si="43"/>
        <v>11046022.4</v>
      </c>
      <c r="I166" s="323">
        <v>0</v>
      </c>
      <c r="J166" s="327">
        <f t="shared" si="44"/>
        <v>11046022.4</v>
      </c>
      <c r="K166" s="327">
        <f t="shared" si="45"/>
        <v>11046022.4</v>
      </c>
      <c r="L166" s="327">
        <f t="shared" si="45"/>
        <v>0</v>
      </c>
      <c r="P166" s="422"/>
      <c r="Q166" s="422"/>
      <c r="R166" s="422"/>
      <c r="S166" s="422"/>
    </row>
    <row r="167" spans="1:19" s="330" customFormat="1" ht="62.25">
      <c r="A167" s="329">
        <f>'[1]Пр2'!A165</f>
        <v>8</v>
      </c>
      <c r="B167" s="329" t="str">
        <f>'[1]Пр2'!B165</f>
        <v>г.  Лихославль, ул. Лихославльская,
 д. 442 км+3</v>
      </c>
      <c r="C167" s="322">
        <f>'[1]Пр2'!H165</f>
        <v>13</v>
      </c>
      <c r="D167" s="322">
        <f>'[1]Пр2'!J165</f>
        <v>6</v>
      </c>
      <c r="E167" s="323">
        <f t="shared" si="42"/>
        <v>316.2</v>
      </c>
      <c r="F167" s="323">
        <f>'[1]Пр2'!M165</f>
        <v>316.2</v>
      </c>
      <c r="G167" s="327">
        <v>0</v>
      </c>
      <c r="H167" s="327">
        <f t="shared" si="43"/>
        <v>12784598.4</v>
      </c>
      <c r="I167" s="323">
        <v>0</v>
      </c>
      <c r="J167" s="327">
        <f t="shared" si="44"/>
        <v>12784598.4</v>
      </c>
      <c r="K167" s="327">
        <f t="shared" si="45"/>
        <v>12784598.4</v>
      </c>
      <c r="L167" s="327">
        <f t="shared" si="45"/>
        <v>0</v>
      </c>
      <c r="P167" s="422"/>
      <c r="Q167" s="422"/>
      <c r="R167" s="422"/>
      <c r="S167" s="422"/>
    </row>
  </sheetData>
  <sheetProtection/>
  <mergeCells count="46">
    <mergeCell ref="A136:B136"/>
    <mergeCell ref="A159:B159"/>
    <mergeCell ref="B1:D1"/>
    <mergeCell ref="S1:U1"/>
    <mergeCell ref="L2:U2"/>
    <mergeCell ref="B3:D4"/>
    <mergeCell ref="L3:U3"/>
    <mergeCell ref="M4:U4"/>
    <mergeCell ref="A6:U6"/>
    <mergeCell ref="A79:F79"/>
    <mergeCell ref="P9:S9"/>
    <mergeCell ref="T9:T11"/>
    <mergeCell ref="E9:E12"/>
    <mergeCell ref="N10:O10"/>
    <mergeCell ref="K10:L10"/>
    <mergeCell ref="M10:M11"/>
    <mergeCell ref="A64:F64"/>
    <mergeCell ref="A65:U65"/>
    <mergeCell ref="A76:F76"/>
    <mergeCell ref="J10:J11"/>
    <mergeCell ref="A97:F97"/>
    <mergeCell ref="Q10:S10"/>
    <mergeCell ref="F9:F12"/>
    <mergeCell ref="H9:H11"/>
    <mergeCell ref="I9:I11"/>
    <mergeCell ref="A78:F78"/>
    <mergeCell ref="B9:B12"/>
    <mergeCell ref="C9:D10"/>
    <mergeCell ref="A14:U14"/>
    <mergeCell ref="C11:C12"/>
    <mergeCell ref="A9:A12"/>
    <mergeCell ref="U9:U11"/>
    <mergeCell ref="J9:L9"/>
    <mergeCell ref="M9:O9"/>
    <mergeCell ref="D11:D12"/>
    <mergeCell ref="G9:G11"/>
    <mergeCell ref="A132:F132"/>
    <mergeCell ref="B80:U80"/>
    <mergeCell ref="A93:F93"/>
    <mergeCell ref="A99:U99"/>
    <mergeCell ref="A131:F131"/>
    <mergeCell ref="A98:F98"/>
    <mergeCell ref="A121:F121"/>
    <mergeCell ref="A129:F129"/>
    <mergeCell ref="A102:F102"/>
    <mergeCell ref="A130:F130"/>
  </mergeCells>
  <printOptions/>
  <pageMargins left="0.11811023622047245" right="0.11811023622047245" top="0.7480314960629921" bottom="0.3937007874015748" header="0.31496062992125984" footer="0.31496062992125984"/>
  <pageSetup fitToHeight="8" fitToWidth="1" horizontalDpi="600" verticalDpi="600" orientation="landscape" paperSize="9" scale="62" r:id="rId3"/>
  <rowBreaks count="1" manualBreakCount="1">
    <brk id="83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2"/>
  <sheetViews>
    <sheetView zoomScalePageLayoutView="0" workbookViewId="0" topLeftCell="A1">
      <selection activeCell="K5" sqref="K5"/>
    </sheetView>
  </sheetViews>
  <sheetFormatPr defaultColWidth="9.140625" defaultRowHeight="15"/>
  <cols>
    <col min="2" max="2" width="32.421875" style="0" customWidth="1"/>
    <col min="3" max="3" width="8.8515625" style="0" bestFit="1" customWidth="1"/>
    <col min="4" max="4" width="12.28125" style="0" bestFit="1" customWidth="1"/>
    <col min="5" max="5" width="10.140625" style="0" bestFit="1" customWidth="1"/>
    <col min="6" max="6" width="13.57421875" style="0" bestFit="1" customWidth="1"/>
    <col min="7" max="7" width="9.00390625" style="0" bestFit="1" customWidth="1"/>
    <col min="8" max="8" width="13.57421875" style="0" bestFit="1" customWidth="1"/>
    <col min="9" max="9" width="6.421875" style="0" bestFit="1" customWidth="1"/>
    <col min="10" max="10" width="12.28125" style="0" bestFit="1" customWidth="1"/>
    <col min="11" max="11" width="8.8515625" style="0" bestFit="1" customWidth="1"/>
    <col min="12" max="12" width="11.28125" style="0" bestFit="1" customWidth="1"/>
    <col min="13" max="13" width="5.7109375" style="0" bestFit="1" customWidth="1"/>
    <col min="14" max="14" width="11.00390625" style="0" bestFit="1" customWidth="1"/>
    <col min="15" max="15" width="8.8515625" style="0" bestFit="1" customWidth="1"/>
    <col min="16" max="16" width="11.28125" style="0" bestFit="1" customWidth="1"/>
    <col min="17" max="17" width="11.00390625" style="0" bestFit="1" customWidth="1"/>
    <col min="18" max="18" width="11.8515625" style="0" bestFit="1" customWidth="1"/>
  </cols>
  <sheetData>
    <row r="1" spans="8:18" ht="15">
      <c r="H1" s="153"/>
      <c r="I1" s="57"/>
      <c r="J1" s="57"/>
      <c r="K1" s="57"/>
      <c r="L1" s="57"/>
      <c r="M1" s="57"/>
      <c r="N1" s="57"/>
      <c r="O1" s="627" t="s">
        <v>200</v>
      </c>
      <c r="P1" s="627"/>
      <c r="Q1" s="57"/>
      <c r="R1" s="58"/>
    </row>
    <row r="2" spans="7:18" ht="15">
      <c r="G2" s="626" t="s">
        <v>265</v>
      </c>
      <c r="H2" s="626"/>
      <c r="I2" s="626"/>
      <c r="J2" s="626"/>
      <c r="K2" s="626"/>
      <c r="L2" s="626"/>
      <c r="M2" s="626"/>
      <c r="N2" s="626"/>
      <c r="O2" s="626"/>
      <c r="P2" s="626"/>
      <c r="Q2" s="58"/>
      <c r="R2" s="58"/>
    </row>
    <row r="3" spans="9:18" ht="15">
      <c r="I3" s="626" t="s">
        <v>266</v>
      </c>
      <c r="J3" s="626"/>
      <c r="K3" s="626"/>
      <c r="L3" s="626"/>
      <c r="M3" s="626"/>
      <c r="N3" s="626"/>
      <c r="O3" s="626"/>
      <c r="P3" s="626"/>
      <c r="Q3" s="154"/>
      <c r="R3" s="154"/>
    </row>
    <row r="4" spans="1:33" ht="15">
      <c r="A4" s="7"/>
      <c r="E4" s="9"/>
      <c r="F4" s="9"/>
      <c r="G4" s="9"/>
      <c r="H4" s="9"/>
      <c r="I4" s="9"/>
      <c r="J4" s="9"/>
      <c r="K4" s="610" t="s">
        <v>292</v>
      </c>
      <c r="L4" s="610"/>
      <c r="M4" s="610"/>
      <c r="N4" s="610"/>
      <c r="O4" s="610"/>
      <c r="P4" s="610"/>
      <c r="Q4" s="277"/>
      <c r="R4" s="277"/>
      <c r="S4" s="277"/>
      <c r="T4" s="277"/>
      <c r="U4" s="277"/>
      <c r="V4" s="15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</row>
    <row r="5" spans="1:16" ht="14.2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1:16" ht="17.25">
      <c r="A6" s="628" t="s">
        <v>215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</row>
    <row r="7" spans="1:16" ht="33.75" customHeight="1">
      <c r="A7" s="628" t="s">
        <v>228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</row>
    <row r="8" spans="1:16" ht="18" thickBo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</row>
    <row r="9" spans="1:16" ht="49.5" customHeight="1">
      <c r="A9" s="621" t="s">
        <v>0</v>
      </c>
      <c r="B9" s="623" t="s">
        <v>1</v>
      </c>
      <c r="C9" s="619" t="s">
        <v>216</v>
      </c>
      <c r="D9" s="625"/>
      <c r="E9" s="619" t="s">
        <v>217</v>
      </c>
      <c r="F9" s="620"/>
      <c r="G9" s="619" t="s">
        <v>218</v>
      </c>
      <c r="H9" s="620"/>
      <c r="I9" s="619" t="s">
        <v>219</v>
      </c>
      <c r="J9" s="620"/>
      <c r="K9" s="619" t="s">
        <v>220</v>
      </c>
      <c r="L9" s="620"/>
      <c r="M9" s="619" t="s">
        <v>234</v>
      </c>
      <c r="N9" s="620"/>
      <c r="O9" s="619" t="s">
        <v>235</v>
      </c>
      <c r="P9" s="620"/>
    </row>
    <row r="10" spans="1:16" ht="63" thickBot="1">
      <c r="A10" s="622"/>
      <c r="B10" s="624"/>
      <c r="C10" s="268" t="s">
        <v>221</v>
      </c>
      <c r="D10" s="269" t="s">
        <v>222</v>
      </c>
      <c r="E10" s="270" t="s">
        <v>223</v>
      </c>
      <c r="F10" s="270" t="s">
        <v>224</v>
      </c>
      <c r="G10" s="270" t="s">
        <v>223</v>
      </c>
      <c r="H10" s="270" t="s">
        <v>224</v>
      </c>
      <c r="I10" s="270" t="s">
        <v>223</v>
      </c>
      <c r="J10" s="270" t="s">
        <v>224</v>
      </c>
      <c r="K10" s="270" t="s">
        <v>223</v>
      </c>
      <c r="L10" s="270" t="s">
        <v>224</v>
      </c>
      <c r="M10" s="270" t="s">
        <v>223</v>
      </c>
      <c r="N10" s="270" t="s">
        <v>224</v>
      </c>
      <c r="O10" s="270" t="s">
        <v>223</v>
      </c>
      <c r="P10" s="270" t="s">
        <v>224</v>
      </c>
    </row>
    <row r="11" spans="1:18" ht="14.25">
      <c r="A11" s="271" t="s">
        <v>178</v>
      </c>
      <c r="B11" s="272"/>
      <c r="C11" s="273" t="s">
        <v>25</v>
      </c>
      <c r="D11" s="273" t="s">
        <v>25</v>
      </c>
      <c r="E11" s="273" t="s">
        <v>25</v>
      </c>
      <c r="F11" s="273" t="s">
        <v>27</v>
      </c>
      <c r="G11" s="273" t="s">
        <v>25</v>
      </c>
      <c r="H11" s="273" t="s">
        <v>27</v>
      </c>
      <c r="I11" s="273" t="s">
        <v>25</v>
      </c>
      <c r="J11" s="273" t="s">
        <v>27</v>
      </c>
      <c r="K11" s="273" t="s">
        <v>25</v>
      </c>
      <c r="L11" s="273" t="s">
        <v>27</v>
      </c>
      <c r="M11" s="273" t="s">
        <v>25</v>
      </c>
      <c r="N11" s="273" t="s">
        <v>27</v>
      </c>
      <c r="O11" s="273" t="s">
        <v>25</v>
      </c>
      <c r="P11" s="273" t="s">
        <v>27</v>
      </c>
      <c r="Q11" s="155"/>
      <c r="R11" s="155"/>
    </row>
    <row r="12" spans="1:18" ht="14.25">
      <c r="A12" s="274">
        <v>1</v>
      </c>
      <c r="B12" s="275">
        <v>2</v>
      </c>
      <c r="C12" s="275">
        <v>3</v>
      </c>
      <c r="D12" s="275">
        <v>4</v>
      </c>
      <c r="E12" s="275">
        <v>5</v>
      </c>
      <c r="F12" s="275">
        <v>6</v>
      </c>
      <c r="G12" s="275">
        <v>8</v>
      </c>
      <c r="H12" s="275">
        <v>9</v>
      </c>
      <c r="I12" s="275">
        <v>11</v>
      </c>
      <c r="J12" s="275">
        <v>12</v>
      </c>
      <c r="K12" s="275">
        <v>14</v>
      </c>
      <c r="L12" s="275">
        <v>15</v>
      </c>
      <c r="M12" s="275">
        <v>11</v>
      </c>
      <c r="N12" s="275">
        <v>12</v>
      </c>
      <c r="O12" s="275">
        <v>14</v>
      </c>
      <c r="P12" s="275">
        <v>15</v>
      </c>
      <c r="Q12" s="155"/>
      <c r="R12" s="155"/>
    </row>
    <row r="13" spans="1:18" ht="14.25">
      <c r="A13" s="161"/>
      <c r="B13" s="617" t="s">
        <v>239</v>
      </c>
      <c r="C13" s="618"/>
      <c r="D13" s="618"/>
      <c r="E13" s="618"/>
      <c r="F13" s="618"/>
      <c r="G13" s="618"/>
      <c r="H13" s="618"/>
      <c r="I13" s="618"/>
      <c r="J13" s="618"/>
      <c r="K13" s="618"/>
      <c r="L13" s="618"/>
      <c r="M13" s="618"/>
      <c r="N13" s="618"/>
      <c r="O13" s="618"/>
      <c r="P13" s="618"/>
      <c r="Q13" s="155"/>
      <c r="R13" s="155"/>
    </row>
    <row r="14" spans="1:20" ht="14.25">
      <c r="A14" s="169" t="s">
        <v>178</v>
      </c>
      <c r="B14" s="170" t="s">
        <v>29</v>
      </c>
      <c r="C14" s="171">
        <v>181.6</v>
      </c>
      <c r="D14" s="171">
        <v>70.3</v>
      </c>
      <c r="E14" s="172">
        <v>0</v>
      </c>
      <c r="F14" s="173">
        <v>0</v>
      </c>
      <c r="G14" s="174">
        <v>181.6</v>
      </c>
      <c r="H14" s="175">
        <f>G14*34600</f>
        <v>6283360</v>
      </c>
      <c r="I14" s="176">
        <v>0</v>
      </c>
      <c r="J14" s="177">
        <v>0</v>
      </c>
      <c r="K14" s="176">
        <v>0</v>
      </c>
      <c r="L14" s="177">
        <v>0</v>
      </c>
      <c r="M14" s="176">
        <v>0</v>
      </c>
      <c r="N14" s="177">
        <v>0</v>
      </c>
      <c r="O14" s="176">
        <v>0</v>
      </c>
      <c r="P14" s="177">
        <v>0</v>
      </c>
      <c r="Q14" s="162"/>
      <c r="R14" s="162"/>
      <c r="S14" s="155"/>
      <c r="T14" s="155"/>
    </row>
    <row r="15" spans="1:20" ht="14.25">
      <c r="A15" s="169">
        <v>2</v>
      </c>
      <c r="B15" s="179" t="s">
        <v>31</v>
      </c>
      <c r="C15" s="178">
        <v>56</v>
      </c>
      <c r="D15" s="178">
        <v>0</v>
      </c>
      <c r="E15" s="172">
        <v>0</v>
      </c>
      <c r="F15" s="173">
        <v>0</v>
      </c>
      <c r="G15" s="174">
        <v>56</v>
      </c>
      <c r="H15" s="175">
        <f aca="true" t="shared" si="0" ref="H15:H62">G15*34600</f>
        <v>1937600</v>
      </c>
      <c r="I15" s="176">
        <v>0</v>
      </c>
      <c r="J15" s="177">
        <v>0</v>
      </c>
      <c r="K15" s="176">
        <v>0</v>
      </c>
      <c r="L15" s="177">
        <v>0</v>
      </c>
      <c r="M15" s="176">
        <v>0</v>
      </c>
      <c r="N15" s="177">
        <v>0</v>
      </c>
      <c r="O15" s="176">
        <v>0</v>
      </c>
      <c r="P15" s="177">
        <v>0</v>
      </c>
      <c r="Q15" s="162"/>
      <c r="R15" s="162"/>
      <c r="S15" s="155"/>
      <c r="T15" s="155"/>
    </row>
    <row r="16" spans="1:20" ht="14.25">
      <c r="A16" s="169">
        <v>3</v>
      </c>
      <c r="B16" s="179" t="s">
        <v>33</v>
      </c>
      <c r="C16" s="178">
        <v>230.5</v>
      </c>
      <c r="D16" s="178">
        <v>155.9</v>
      </c>
      <c r="E16" s="172">
        <v>0</v>
      </c>
      <c r="F16" s="173">
        <v>0</v>
      </c>
      <c r="G16" s="174">
        <v>230.5</v>
      </c>
      <c r="H16" s="175">
        <f t="shared" si="0"/>
        <v>7975300</v>
      </c>
      <c r="I16" s="176">
        <v>0</v>
      </c>
      <c r="J16" s="177">
        <v>0</v>
      </c>
      <c r="K16" s="176">
        <v>0</v>
      </c>
      <c r="L16" s="177">
        <v>0</v>
      </c>
      <c r="M16" s="176">
        <v>0</v>
      </c>
      <c r="N16" s="177">
        <v>0</v>
      </c>
      <c r="O16" s="176">
        <v>0</v>
      </c>
      <c r="P16" s="177">
        <v>0</v>
      </c>
      <c r="Q16" s="162"/>
      <c r="R16" s="162"/>
      <c r="S16" s="155"/>
      <c r="T16" s="155"/>
    </row>
    <row r="17" spans="1:20" ht="14.25">
      <c r="A17" s="169">
        <v>4</v>
      </c>
      <c r="B17" s="179" t="s">
        <v>35</v>
      </c>
      <c r="C17" s="178">
        <v>145.1</v>
      </c>
      <c r="D17" s="178">
        <v>70.4</v>
      </c>
      <c r="E17" s="172">
        <v>0</v>
      </c>
      <c r="F17" s="173">
        <v>0</v>
      </c>
      <c r="G17" s="174">
        <v>145.1</v>
      </c>
      <c r="H17" s="175">
        <v>3279219</v>
      </c>
      <c r="I17" s="176">
        <v>0</v>
      </c>
      <c r="J17" s="177">
        <v>0</v>
      </c>
      <c r="K17" s="176">
        <v>0</v>
      </c>
      <c r="L17" s="177">
        <v>0</v>
      </c>
      <c r="M17" s="176">
        <v>0</v>
      </c>
      <c r="N17" s="177">
        <v>0</v>
      </c>
      <c r="O17" s="176">
        <v>0</v>
      </c>
      <c r="P17" s="177">
        <v>0</v>
      </c>
      <c r="R17" s="162"/>
      <c r="S17" s="155"/>
      <c r="T17" s="155"/>
    </row>
    <row r="18" spans="1:20" ht="14.25">
      <c r="A18" s="169">
        <v>5</v>
      </c>
      <c r="B18" s="179" t="s">
        <v>38</v>
      </c>
      <c r="C18" s="178">
        <v>110.8</v>
      </c>
      <c r="D18" s="178">
        <v>84.6</v>
      </c>
      <c r="E18" s="172">
        <v>0</v>
      </c>
      <c r="F18" s="173">
        <v>0</v>
      </c>
      <c r="G18" s="174">
        <v>110.8</v>
      </c>
      <c r="H18" s="175">
        <f t="shared" si="0"/>
        <v>3833680</v>
      </c>
      <c r="I18" s="176">
        <v>0</v>
      </c>
      <c r="J18" s="177">
        <v>0</v>
      </c>
      <c r="K18" s="176">
        <v>0</v>
      </c>
      <c r="L18" s="177">
        <v>0</v>
      </c>
      <c r="M18" s="176">
        <v>0</v>
      </c>
      <c r="N18" s="177">
        <v>0</v>
      </c>
      <c r="O18" s="176">
        <v>0</v>
      </c>
      <c r="P18" s="177">
        <v>0</v>
      </c>
      <c r="Q18" s="162"/>
      <c r="R18" s="162"/>
      <c r="S18" s="155"/>
      <c r="T18" s="155"/>
    </row>
    <row r="19" spans="1:20" ht="14.25">
      <c r="A19" s="169">
        <v>6</v>
      </c>
      <c r="B19" s="179" t="s">
        <v>40</v>
      </c>
      <c r="C19" s="178">
        <v>335</v>
      </c>
      <c r="D19" s="178">
        <v>269.8</v>
      </c>
      <c r="E19" s="172">
        <v>0</v>
      </c>
      <c r="F19" s="173">
        <v>0</v>
      </c>
      <c r="G19" s="174">
        <v>335</v>
      </c>
      <c r="H19" s="175">
        <f t="shared" si="0"/>
        <v>11591000</v>
      </c>
      <c r="I19" s="176">
        <v>0</v>
      </c>
      <c r="J19" s="177">
        <v>0</v>
      </c>
      <c r="K19" s="176">
        <v>0</v>
      </c>
      <c r="L19" s="177">
        <v>0</v>
      </c>
      <c r="M19" s="176">
        <v>0</v>
      </c>
      <c r="N19" s="177">
        <v>0</v>
      </c>
      <c r="O19" s="176">
        <v>0</v>
      </c>
      <c r="P19" s="177">
        <v>0</v>
      </c>
      <c r="Q19" s="162"/>
      <c r="R19" s="162"/>
      <c r="S19" s="155"/>
      <c r="T19" s="155"/>
    </row>
    <row r="20" spans="1:20" ht="14.25">
      <c r="A20" s="169">
        <v>7</v>
      </c>
      <c r="B20" s="179" t="s">
        <v>42</v>
      </c>
      <c r="C20" s="178">
        <v>287.9</v>
      </c>
      <c r="D20" s="178">
        <v>91.9</v>
      </c>
      <c r="E20" s="172">
        <v>0</v>
      </c>
      <c r="F20" s="173">
        <v>0</v>
      </c>
      <c r="G20" s="174">
        <v>287.9</v>
      </c>
      <c r="H20" s="175">
        <v>8871440</v>
      </c>
      <c r="I20" s="176">
        <v>0</v>
      </c>
      <c r="J20" s="177">
        <v>0</v>
      </c>
      <c r="K20" s="176">
        <v>0</v>
      </c>
      <c r="L20" s="177">
        <v>0</v>
      </c>
      <c r="M20" s="176">
        <v>0</v>
      </c>
      <c r="N20" s="177">
        <v>0</v>
      </c>
      <c r="O20" s="176">
        <v>0</v>
      </c>
      <c r="P20" s="177">
        <v>0</v>
      </c>
      <c r="Q20" s="162"/>
      <c r="R20" s="162"/>
      <c r="S20" s="155"/>
      <c r="T20" s="155"/>
    </row>
    <row r="21" spans="1:20" ht="14.25">
      <c r="A21" s="169">
        <v>8</v>
      </c>
      <c r="B21" s="179" t="s">
        <v>44</v>
      </c>
      <c r="C21" s="178">
        <v>182.7</v>
      </c>
      <c r="D21" s="178">
        <v>60.8</v>
      </c>
      <c r="E21" s="172">
        <v>0</v>
      </c>
      <c r="F21" s="173">
        <v>0</v>
      </c>
      <c r="G21" s="174">
        <v>182.7</v>
      </c>
      <c r="H21" s="175">
        <f t="shared" si="0"/>
        <v>6321420</v>
      </c>
      <c r="I21" s="176">
        <v>0</v>
      </c>
      <c r="J21" s="177">
        <v>0</v>
      </c>
      <c r="K21" s="176">
        <v>0</v>
      </c>
      <c r="L21" s="177">
        <v>0</v>
      </c>
      <c r="M21" s="176">
        <v>0</v>
      </c>
      <c r="N21" s="177">
        <v>0</v>
      </c>
      <c r="O21" s="176">
        <v>0</v>
      </c>
      <c r="P21" s="177">
        <v>0</v>
      </c>
      <c r="Q21" s="162"/>
      <c r="R21" s="162"/>
      <c r="S21" s="155"/>
      <c r="T21" s="155"/>
    </row>
    <row r="22" spans="1:20" ht="14.25">
      <c r="A22" s="169">
        <v>9</v>
      </c>
      <c r="B22" s="179" t="s">
        <v>46</v>
      </c>
      <c r="C22" s="178">
        <v>237.9</v>
      </c>
      <c r="D22" s="178">
        <v>237.9</v>
      </c>
      <c r="E22" s="172">
        <v>0</v>
      </c>
      <c r="F22" s="173">
        <v>0</v>
      </c>
      <c r="G22" s="174">
        <v>237.9</v>
      </c>
      <c r="H22" s="175">
        <f t="shared" si="0"/>
        <v>8231340</v>
      </c>
      <c r="I22" s="176">
        <v>0</v>
      </c>
      <c r="J22" s="177">
        <v>0</v>
      </c>
      <c r="K22" s="176">
        <v>0</v>
      </c>
      <c r="L22" s="177">
        <v>0</v>
      </c>
      <c r="M22" s="176">
        <v>0</v>
      </c>
      <c r="N22" s="177">
        <v>0</v>
      </c>
      <c r="O22" s="176">
        <v>0</v>
      </c>
      <c r="P22" s="177">
        <v>0</v>
      </c>
      <c r="Q22" s="162"/>
      <c r="R22" s="162"/>
      <c r="S22" s="155"/>
      <c r="T22" s="155"/>
    </row>
    <row r="23" spans="1:20" ht="15" customHeight="1">
      <c r="A23" s="169">
        <v>10</v>
      </c>
      <c r="B23" s="179" t="s">
        <v>225</v>
      </c>
      <c r="C23" s="178">
        <v>254</v>
      </c>
      <c r="D23" s="178">
        <v>108.7</v>
      </c>
      <c r="E23" s="172">
        <v>0</v>
      </c>
      <c r="F23" s="173">
        <v>0</v>
      </c>
      <c r="G23" s="174">
        <v>254</v>
      </c>
      <c r="H23" s="175">
        <v>8466294.2</v>
      </c>
      <c r="I23" s="176">
        <v>0</v>
      </c>
      <c r="J23" s="177">
        <v>0</v>
      </c>
      <c r="K23" s="176">
        <v>0</v>
      </c>
      <c r="L23" s="177">
        <v>0</v>
      </c>
      <c r="M23" s="176">
        <v>0</v>
      </c>
      <c r="N23" s="177">
        <v>0</v>
      </c>
      <c r="O23" s="176">
        <v>0</v>
      </c>
      <c r="P23" s="177">
        <v>0</v>
      </c>
      <c r="Q23" s="162"/>
      <c r="R23" s="162"/>
      <c r="S23" s="155"/>
      <c r="T23" s="155"/>
    </row>
    <row r="24" spans="1:20" ht="15" customHeight="1">
      <c r="A24" s="169">
        <v>11</v>
      </c>
      <c r="B24" s="179" t="s">
        <v>50</v>
      </c>
      <c r="C24" s="178">
        <v>58.3</v>
      </c>
      <c r="D24" s="178">
        <v>26.9</v>
      </c>
      <c r="E24" s="172">
        <v>0</v>
      </c>
      <c r="F24" s="173">
        <v>0</v>
      </c>
      <c r="G24" s="174">
        <v>58.3</v>
      </c>
      <c r="H24" s="175">
        <f t="shared" si="0"/>
        <v>2017180</v>
      </c>
      <c r="I24" s="176">
        <v>0</v>
      </c>
      <c r="J24" s="177">
        <v>0</v>
      </c>
      <c r="K24" s="176">
        <v>0</v>
      </c>
      <c r="L24" s="177">
        <v>0</v>
      </c>
      <c r="M24" s="176">
        <v>0</v>
      </c>
      <c r="N24" s="177">
        <v>0</v>
      </c>
      <c r="O24" s="176">
        <v>0</v>
      </c>
      <c r="P24" s="177">
        <v>0</v>
      </c>
      <c r="Q24" s="162"/>
      <c r="R24" s="162"/>
      <c r="S24" s="155"/>
      <c r="T24" s="155"/>
    </row>
    <row r="25" spans="1:20" ht="15" customHeight="1">
      <c r="A25" s="169">
        <v>12</v>
      </c>
      <c r="B25" s="179" t="s">
        <v>52</v>
      </c>
      <c r="C25" s="178">
        <v>114.9</v>
      </c>
      <c r="D25" s="178">
        <v>114.9</v>
      </c>
      <c r="E25" s="180">
        <v>0</v>
      </c>
      <c r="F25" s="181">
        <v>0</v>
      </c>
      <c r="G25" s="174">
        <v>114.9</v>
      </c>
      <c r="H25" s="175">
        <f t="shared" si="0"/>
        <v>3975540</v>
      </c>
      <c r="I25" s="176">
        <v>0</v>
      </c>
      <c r="J25" s="177">
        <v>0</v>
      </c>
      <c r="K25" s="176">
        <v>0</v>
      </c>
      <c r="L25" s="177">
        <v>0</v>
      </c>
      <c r="M25" s="176">
        <v>0</v>
      </c>
      <c r="N25" s="177">
        <v>0</v>
      </c>
      <c r="O25" s="176">
        <v>0</v>
      </c>
      <c r="P25" s="177">
        <v>0</v>
      </c>
      <c r="Q25" s="162"/>
      <c r="R25" s="162"/>
      <c r="S25" s="155"/>
      <c r="T25" s="155"/>
    </row>
    <row r="26" spans="1:20" ht="15" customHeight="1">
      <c r="A26" s="169">
        <v>13</v>
      </c>
      <c r="B26" s="179" t="s">
        <v>54</v>
      </c>
      <c r="C26" s="178">
        <v>144.8</v>
      </c>
      <c r="D26" s="178">
        <v>39.6</v>
      </c>
      <c r="E26" s="172">
        <v>0</v>
      </c>
      <c r="F26" s="173">
        <v>0</v>
      </c>
      <c r="G26" s="174">
        <v>144.8</v>
      </c>
      <c r="H26" s="175">
        <f t="shared" si="0"/>
        <v>5010080</v>
      </c>
      <c r="I26" s="176">
        <v>0</v>
      </c>
      <c r="J26" s="177">
        <v>0</v>
      </c>
      <c r="K26" s="176">
        <v>0</v>
      </c>
      <c r="L26" s="177">
        <v>0</v>
      </c>
      <c r="M26" s="176">
        <v>0</v>
      </c>
      <c r="N26" s="177">
        <v>0</v>
      </c>
      <c r="O26" s="176">
        <v>0</v>
      </c>
      <c r="P26" s="177">
        <v>0</v>
      </c>
      <c r="Q26" s="163"/>
      <c r="R26" s="162"/>
      <c r="S26" s="155"/>
      <c r="T26" s="155"/>
    </row>
    <row r="27" spans="1:20" ht="15" customHeight="1">
      <c r="A27" s="169">
        <v>14</v>
      </c>
      <c r="B27" s="179" t="s">
        <v>56</v>
      </c>
      <c r="C27" s="178">
        <v>210.2</v>
      </c>
      <c r="D27" s="178">
        <v>84.7</v>
      </c>
      <c r="E27" s="172">
        <v>0</v>
      </c>
      <c r="F27" s="173">
        <v>0</v>
      </c>
      <c r="G27" s="174">
        <v>210.2</v>
      </c>
      <c r="H27" s="175">
        <f t="shared" si="0"/>
        <v>7272920</v>
      </c>
      <c r="I27" s="176">
        <v>0</v>
      </c>
      <c r="J27" s="177">
        <v>0</v>
      </c>
      <c r="K27" s="176">
        <v>0</v>
      </c>
      <c r="L27" s="177">
        <v>0</v>
      </c>
      <c r="M27" s="176">
        <v>0</v>
      </c>
      <c r="N27" s="177">
        <v>0</v>
      </c>
      <c r="O27" s="176">
        <v>0</v>
      </c>
      <c r="P27" s="177">
        <v>0</v>
      </c>
      <c r="Q27" s="162"/>
      <c r="R27" s="162"/>
      <c r="S27" s="155"/>
      <c r="T27" s="155"/>
    </row>
    <row r="28" spans="1:20" ht="15" customHeight="1">
      <c r="A28" s="169">
        <v>15</v>
      </c>
      <c r="B28" s="179" t="s">
        <v>58</v>
      </c>
      <c r="C28" s="178">
        <v>123.2</v>
      </c>
      <c r="D28" s="178">
        <v>67.7</v>
      </c>
      <c r="E28" s="172">
        <v>0</v>
      </c>
      <c r="F28" s="173">
        <v>0</v>
      </c>
      <c r="G28" s="174">
        <v>123.2</v>
      </c>
      <c r="H28" s="175">
        <f t="shared" si="0"/>
        <v>4262720</v>
      </c>
      <c r="I28" s="176">
        <v>0</v>
      </c>
      <c r="J28" s="177">
        <v>0</v>
      </c>
      <c r="K28" s="176">
        <v>0</v>
      </c>
      <c r="L28" s="177">
        <v>0</v>
      </c>
      <c r="M28" s="176">
        <v>0</v>
      </c>
      <c r="N28" s="177">
        <v>0</v>
      </c>
      <c r="O28" s="176">
        <v>0</v>
      </c>
      <c r="P28" s="177">
        <v>0</v>
      </c>
      <c r="Q28" s="162"/>
      <c r="R28" s="162"/>
      <c r="S28" s="155"/>
      <c r="T28" s="155"/>
    </row>
    <row r="29" spans="1:20" ht="15" customHeight="1">
      <c r="A29" s="169">
        <v>16</v>
      </c>
      <c r="B29" s="179" t="s">
        <v>60</v>
      </c>
      <c r="C29" s="178">
        <v>479.1</v>
      </c>
      <c r="D29" s="178">
        <v>63.4</v>
      </c>
      <c r="E29" s="172">
        <v>0</v>
      </c>
      <c r="F29" s="173">
        <v>0</v>
      </c>
      <c r="G29" s="174">
        <v>479.1</v>
      </c>
      <c r="H29" s="175">
        <f t="shared" si="0"/>
        <v>16576860</v>
      </c>
      <c r="I29" s="176">
        <v>0</v>
      </c>
      <c r="J29" s="177">
        <v>0</v>
      </c>
      <c r="K29" s="176">
        <v>0</v>
      </c>
      <c r="L29" s="177">
        <v>0</v>
      </c>
      <c r="M29" s="176">
        <v>0</v>
      </c>
      <c r="N29" s="177">
        <v>0</v>
      </c>
      <c r="O29" s="176">
        <v>0</v>
      </c>
      <c r="P29" s="177">
        <v>0</v>
      </c>
      <c r="Q29" s="162"/>
      <c r="R29" s="162"/>
      <c r="S29" s="155"/>
      <c r="T29" s="155"/>
    </row>
    <row r="30" spans="1:20" ht="15" customHeight="1">
      <c r="A30" s="169">
        <v>17</v>
      </c>
      <c r="B30" s="179" t="s">
        <v>62</v>
      </c>
      <c r="C30" s="178">
        <v>254.1</v>
      </c>
      <c r="D30" s="178">
        <v>75.9</v>
      </c>
      <c r="E30" s="172">
        <v>0</v>
      </c>
      <c r="F30" s="173">
        <v>0</v>
      </c>
      <c r="G30" s="174">
        <v>254.1</v>
      </c>
      <c r="H30" s="175">
        <v>8791860</v>
      </c>
      <c r="I30" s="176">
        <v>0</v>
      </c>
      <c r="J30" s="177">
        <v>0</v>
      </c>
      <c r="K30" s="176">
        <v>0</v>
      </c>
      <c r="L30" s="177">
        <v>0</v>
      </c>
      <c r="M30" s="176">
        <v>0</v>
      </c>
      <c r="N30" s="177">
        <v>0</v>
      </c>
      <c r="O30" s="176">
        <v>0</v>
      </c>
      <c r="P30" s="177">
        <v>0</v>
      </c>
      <c r="Q30" s="162"/>
      <c r="R30" s="162"/>
      <c r="S30" s="155"/>
      <c r="T30" s="155"/>
    </row>
    <row r="31" spans="1:20" ht="15" customHeight="1">
      <c r="A31" s="169">
        <v>18</v>
      </c>
      <c r="B31" s="179" t="s">
        <v>64</v>
      </c>
      <c r="C31" s="178">
        <v>342.9</v>
      </c>
      <c r="D31" s="178">
        <v>236.7</v>
      </c>
      <c r="E31" s="172">
        <v>0</v>
      </c>
      <c r="F31" s="173">
        <v>0</v>
      </c>
      <c r="G31" s="174">
        <v>342.9</v>
      </c>
      <c r="H31" s="175">
        <f t="shared" si="0"/>
        <v>11864340</v>
      </c>
      <c r="I31" s="176">
        <v>0</v>
      </c>
      <c r="J31" s="177">
        <v>0</v>
      </c>
      <c r="K31" s="176">
        <v>0</v>
      </c>
      <c r="L31" s="177">
        <v>0</v>
      </c>
      <c r="M31" s="176">
        <v>0</v>
      </c>
      <c r="N31" s="177">
        <v>0</v>
      </c>
      <c r="O31" s="176">
        <v>0</v>
      </c>
      <c r="P31" s="177">
        <v>0</v>
      </c>
      <c r="Q31" s="162"/>
      <c r="R31" s="162"/>
      <c r="S31" s="155"/>
      <c r="T31" s="155"/>
    </row>
    <row r="32" spans="1:20" ht="15" customHeight="1">
      <c r="A32" s="169">
        <v>19</v>
      </c>
      <c r="B32" s="179" t="s">
        <v>66</v>
      </c>
      <c r="C32" s="178">
        <v>310.9</v>
      </c>
      <c r="D32" s="178">
        <v>310.9</v>
      </c>
      <c r="E32" s="172">
        <v>0</v>
      </c>
      <c r="F32" s="173">
        <v>0</v>
      </c>
      <c r="G32" s="174">
        <v>310.9</v>
      </c>
      <c r="H32" s="175">
        <f t="shared" si="0"/>
        <v>10757140</v>
      </c>
      <c r="I32" s="176">
        <v>0</v>
      </c>
      <c r="J32" s="177">
        <v>0</v>
      </c>
      <c r="K32" s="176">
        <v>0</v>
      </c>
      <c r="L32" s="177">
        <v>0</v>
      </c>
      <c r="M32" s="176">
        <v>0</v>
      </c>
      <c r="N32" s="177">
        <v>0</v>
      </c>
      <c r="O32" s="176">
        <v>0</v>
      </c>
      <c r="P32" s="177">
        <v>0</v>
      </c>
      <c r="Q32" s="163"/>
      <c r="R32" s="162"/>
      <c r="S32" s="155"/>
      <c r="T32" s="155"/>
    </row>
    <row r="33" spans="1:20" ht="15" customHeight="1">
      <c r="A33" s="169">
        <v>20</v>
      </c>
      <c r="B33" s="179" t="s">
        <v>68</v>
      </c>
      <c r="C33" s="178">
        <v>123</v>
      </c>
      <c r="D33" s="178">
        <v>81.2</v>
      </c>
      <c r="E33" s="172">
        <v>0</v>
      </c>
      <c r="F33" s="173">
        <v>0</v>
      </c>
      <c r="G33" s="174">
        <v>123</v>
      </c>
      <c r="H33" s="175">
        <f t="shared" si="0"/>
        <v>4255800</v>
      </c>
      <c r="I33" s="176">
        <v>0</v>
      </c>
      <c r="J33" s="177">
        <v>0</v>
      </c>
      <c r="K33" s="176">
        <v>0</v>
      </c>
      <c r="L33" s="177">
        <v>0</v>
      </c>
      <c r="M33" s="176">
        <v>0</v>
      </c>
      <c r="N33" s="177">
        <v>0</v>
      </c>
      <c r="O33" s="176">
        <v>0</v>
      </c>
      <c r="P33" s="177">
        <v>0</v>
      </c>
      <c r="Q33" s="162"/>
      <c r="R33" s="162"/>
      <c r="S33" s="155"/>
      <c r="T33" s="155"/>
    </row>
    <row r="34" spans="1:20" ht="15" customHeight="1">
      <c r="A34" s="169">
        <v>21</v>
      </c>
      <c r="B34" s="179" t="s">
        <v>70</v>
      </c>
      <c r="C34" s="178">
        <v>88.7</v>
      </c>
      <c r="D34" s="178">
        <v>56.1</v>
      </c>
      <c r="E34" s="172">
        <v>0</v>
      </c>
      <c r="F34" s="173">
        <v>0</v>
      </c>
      <c r="G34" s="174">
        <v>88.7</v>
      </c>
      <c r="H34" s="175">
        <f t="shared" si="0"/>
        <v>3069020</v>
      </c>
      <c r="I34" s="176">
        <v>0</v>
      </c>
      <c r="J34" s="177">
        <v>0</v>
      </c>
      <c r="K34" s="176">
        <v>0</v>
      </c>
      <c r="L34" s="177">
        <v>0</v>
      </c>
      <c r="M34" s="176">
        <v>0</v>
      </c>
      <c r="N34" s="177">
        <v>0</v>
      </c>
      <c r="O34" s="176">
        <v>0</v>
      </c>
      <c r="P34" s="177">
        <v>0</v>
      </c>
      <c r="Q34" s="162"/>
      <c r="R34" s="162"/>
      <c r="S34" s="155"/>
      <c r="T34" s="155"/>
    </row>
    <row r="35" spans="1:20" ht="15" customHeight="1">
      <c r="A35" s="169">
        <v>22</v>
      </c>
      <c r="B35" s="179" t="s">
        <v>72</v>
      </c>
      <c r="C35" s="178">
        <v>158.9</v>
      </c>
      <c r="D35" s="178">
        <v>97.5</v>
      </c>
      <c r="E35" s="172">
        <v>0</v>
      </c>
      <c r="F35" s="173">
        <v>0</v>
      </c>
      <c r="G35" s="174">
        <v>158.9</v>
      </c>
      <c r="H35" s="175">
        <f t="shared" si="0"/>
        <v>5497940</v>
      </c>
      <c r="I35" s="176">
        <v>0</v>
      </c>
      <c r="J35" s="177">
        <v>0</v>
      </c>
      <c r="K35" s="176">
        <v>0</v>
      </c>
      <c r="L35" s="177">
        <v>0</v>
      </c>
      <c r="M35" s="176">
        <v>0</v>
      </c>
      <c r="N35" s="177">
        <v>0</v>
      </c>
      <c r="O35" s="176">
        <v>0</v>
      </c>
      <c r="P35" s="177">
        <v>0</v>
      </c>
      <c r="Q35" s="162"/>
      <c r="R35" s="162"/>
      <c r="S35" s="155"/>
      <c r="T35" s="155"/>
    </row>
    <row r="36" spans="1:20" ht="15" customHeight="1">
      <c r="A36" s="169">
        <v>23</v>
      </c>
      <c r="B36" s="179" t="s">
        <v>74</v>
      </c>
      <c r="C36" s="178">
        <v>234.7</v>
      </c>
      <c r="D36" s="178">
        <v>137.1</v>
      </c>
      <c r="E36" s="172">
        <v>0</v>
      </c>
      <c r="F36" s="173">
        <v>0</v>
      </c>
      <c r="G36" s="174">
        <v>234.7</v>
      </c>
      <c r="H36" s="175">
        <v>7890728</v>
      </c>
      <c r="I36" s="176">
        <v>0</v>
      </c>
      <c r="J36" s="177">
        <v>0</v>
      </c>
      <c r="K36" s="176">
        <v>0</v>
      </c>
      <c r="L36" s="177">
        <v>0</v>
      </c>
      <c r="M36" s="176">
        <v>0</v>
      </c>
      <c r="N36" s="177">
        <v>0</v>
      </c>
      <c r="O36" s="176">
        <v>0</v>
      </c>
      <c r="P36" s="177">
        <v>0</v>
      </c>
      <c r="Q36" s="162"/>
      <c r="R36" s="162"/>
      <c r="S36" s="155"/>
      <c r="T36" s="155"/>
    </row>
    <row r="37" spans="1:20" ht="15" customHeight="1">
      <c r="A37" s="169">
        <v>24</v>
      </c>
      <c r="B37" s="179" t="s">
        <v>76</v>
      </c>
      <c r="C37" s="178">
        <v>108.8</v>
      </c>
      <c r="D37" s="178">
        <v>66.2</v>
      </c>
      <c r="E37" s="172">
        <v>0</v>
      </c>
      <c r="F37" s="173">
        <v>0</v>
      </c>
      <c r="G37" s="174">
        <v>108.8</v>
      </c>
      <c r="H37" s="175">
        <f t="shared" si="0"/>
        <v>3764480</v>
      </c>
      <c r="I37" s="176">
        <v>0</v>
      </c>
      <c r="J37" s="177">
        <v>0</v>
      </c>
      <c r="K37" s="176">
        <v>0</v>
      </c>
      <c r="L37" s="177">
        <v>0</v>
      </c>
      <c r="M37" s="176">
        <v>0</v>
      </c>
      <c r="N37" s="177">
        <v>0</v>
      </c>
      <c r="O37" s="176">
        <v>0</v>
      </c>
      <c r="P37" s="177">
        <v>0</v>
      </c>
      <c r="Q37" s="162"/>
      <c r="R37" s="162"/>
      <c r="S37" s="155"/>
      <c r="T37" s="155"/>
    </row>
    <row r="38" spans="1:20" ht="15" customHeight="1">
      <c r="A38" s="169">
        <v>25</v>
      </c>
      <c r="B38" s="179" t="s">
        <v>78</v>
      </c>
      <c r="C38" s="178">
        <v>104</v>
      </c>
      <c r="D38" s="178">
        <v>78.5</v>
      </c>
      <c r="E38" s="172">
        <v>0</v>
      </c>
      <c r="F38" s="173">
        <v>0</v>
      </c>
      <c r="G38" s="174">
        <v>104</v>
      </c>
      <c r="H38" s="175">
        <v>3477453.2</v>
      </c>
      <c r="I38" s="176">
        <v>0</v>
      </c>
      <c r="J38" s="177">
        <v>0</v>
      </c>
      <c r="K38" s="176">
        <v>0</v>
      </c>
      <c r="L38" s="177">
        <v>0</v>
      </c>
      <c r="M38" s="176">
        <v>0</v>
      </c>
      <c r="N38" s="177">
        <v>0</v>
      </c>
      <c r="O38" s="176">
        <v>0</v>
      </c>
      <c r="P38" s="177">
        <v>0</v>
      </c>
      <c r="Q38" s="162"/>
      <c r="R38" s="162"/>
      <c r="S38" s="155"/>
      <c r="T38" s="155"/>
    </row>
    <row r="39" spans="1:20" ht="15" customHeight="1">
      <c r="A39" s="169">
        <v>26</v>
      </c>
      <c r="B39" s="179" t="s">
        <v>80</v>
      </c>
      <c r="C39" s="178">
        <v>127</v>
      </c>
      <c r="D39" s="178">
        <v>58.6</v>
      </c>
      <c r="E39" s="172">
        <v>0</v>
      </c>
      <c r="F39" s="173">
        <v>0</v>
      </c>
      <c r="G39" s="174">
        <v>127</v>
      </c>
      <c r="H39" s="175">
        <f t="shared" si="0"/>
        <v>4394200</v>
      </c>
      <c r="I39" s="176">
        <v>0</v>
      </c>
      <c r="J39" s="177">
        <v>0</v>
      </c>
      <c r="K39" s="176">
        <v>0</v>
      </c>
      <c r="L39" s="177">
        <v>0</v>
      </c>
      <c r="M39" s="176">
        <v>0</v>
      </c>
      <c r="N39" s="177">
        <v>0</v>
      </c>
      <c r="O39" s="176">
        <v>0</v>
      </c>
      <c r="P39" s="177">
        <v>0</v>
      </c>
      <c r="Q39" s="162"/>
      <c r="R39" s="162"/>
      <c r="S39" s="155"/>
      <c r="T39" s="155"/>
    </row>
    <row r="40" spans="1:20" ht="15" customHeight="1">
      <c r="A40" s="169">
        <v>27</v>
      </c>
      <c r="B40" s="179" t="s">
        <v>82</v>
      </c>
      <c r="C40" s="178">
        <v>125</v>
      </c>
      <c r="D40" s="178">
        <v>0</v>
      </c>
      <c r="E40" s="172">
        <v>0</v>
      </c>
      <c r="F40" s="173">
        <v>0</v>
      </c>
      <c r="G40" s="174">
        <v>125</v>
      </c>
      <c r="H40" s="175">
        <f t="shared" si="0"/>
        <v>4325000</v>
      </c>
      <c r="I40" s="176">
        <v>0</v>
      </c>
      <c r="J40" s="177">
        <v>0</v>
      </c>
      <c r="K40" s="176">
        <v>0</v>
      </c>
      <c r="L40" s="177">
        <v>0</v>
      </c>
      <c r="M40" s="176">
        <v>0</v>
      </c>
      <c r="N40" s="177">
        <v>0</v>
      </c>
      <c r="O40" s="176">
        <v>0</v>
      </c>
      <c r="P40" s="177">
        <v>0</v>
      </c>
      <c r="Q40" s="162"/>
      <c r="R40" s="162"/>
      <c r="S40" s="155"/>
      <c r="T40" s="155"/>
    </row>
    <row r="41" spans="1:20" ht="15" customHeight="1">
      <c r="A41" s="169">
        <v>28</v>
      </c>
      <c r="B41" s="179" t="s">
        <v>84</v>
      </c>
      <c r="C41" s="178">
        <v>96.5</v>
      </c>
      <c r="D41" s="178">
        <v>0</v>
      </c>
      <c r="E41" s="172">
        <v>0</v>
      </c>
      <c r="F41" s="173">
        <v>0</v>
      </c>
      <c r="G41" s="174">
        <v>96.5</v>
      </c>
      <c r="H41" s="175">
        <f t="shared" si="0"/>
        <v>3338900</v>
      </c>
      <c r="I41" s="176">
        <v>0</v>
      </c>
      <c r="J41" s="177">
        <v>0</v>
      </c>
      <c r="K41" s="176">
        <v>0</v>
      </c>
      <c r="L41" s="177">
        <v>0</v>
      </c>
      <c r="M41" s="176">
        <v>0</v>
      </c>
      <c r="N41" s="177">
        <v>0</v>
      </c>
      <c r="O41" s="176">
        <v>0</v>
      </c>
      <c r="P41" s="177">
        <v>0</v>
      </c>
      <c r="Q41" s="162"/>
      <c r="R41" s="162"/>
      <c r="S41" s="155"/>
      <c r="T41" s="155"/>
    </row>
    <row r="42" spans="1:20" ht="15" customHeight="1">
      <c r="A42" s="169">
        <v>29</v>
      </c>
      <c r="B42" s="179" t="s">
        <v>86</v>
      </c>
      <c r="C42" s="178">
        <v>151.10000000000002</v>
      </c>
      <c r="D42" s="178">
        <v>47.7</v>
      </c>
      <c r="E42" s="172">
        <v>0</v>
      </c>
      <c r="F42" s="173">
        <v>0</v>
      </c>
      <c r="G42" s="174">
        <v>151.10000000000002</v>
      </c>
      <c r="H42" s="175">
        <f t="shared" si="0"/>
        <v>5228060.000000001</v>
      </c>
      <c r="I42" s="176">
        <v>0</v>
      </c>
      <c r="J42" s="177">
        <v>0</v>
      </c>
      <c r="K42" s="176">
        <v>0</v>
      </c>
      <c r="L42" s="177">
        <v>0</v>
      </c>
      <c r="M42" s="176">
        <v>0</v>
      </c>
      <c r="N42" s="177">
        <v>0</v>
      </c>
      <c r="O42" s="176">
        <v>0</v>
      </c>
      <c r="P42" s="177">
        <v>0</v>
      </c>
      <c r="Q42" s="162"/>
      <c r="R42" s="162"/>
      <c r="S42" s="155"/>
      <c r="T42" s="155"/>
    </row>
    <row r="43" spans="1:20" ht="15" customHeight="1">
      <c r="A43" s="169">
        <v>30</v>
      </c>
      <c r="B43" s="179" t="s">
        <v>88</v>
      </c>
      <c r="C43" s="178">
        <v>107</v>
      </c>
      <c r="D43" s="178">
        <v>30.3</v>
      </c>
      <c r="E43" s="172">
        <v>0</v>
      </c>
      <c r="F43" s="173">
        <v>0</v>
      </c>
      <c r="G43" s="174">
        <v>107</v>
      </c>
      <c r="H43" s="175">
        <f t="shared" si="0"/>
        <v>3702200</v>
      </c>
      <c r="I43" s="176">
        <v>0</v>
      </c>
      <c r="J43" s="177">
        <v>0</v>
      </c>
      <c r="K43" s="176">
        <v>0</v>
      </c>
      <c r="L43" s="177">
        <v>0</v>
      </c>
      <c r="M43" s="176">
        <v>0</v>
      </c>
      <c r="N43" s="177">
        <v>0</v>
      </c>
      <c r="O43" s="176">
        <v>0</v>
      </c>
      <c r="P43" s="177">
        <v>0</v>
      </c>
      <c r="Q43" s="162"/>
      <c r="R43" s="162"/>
      <c r="S43" s="155"/>
      <c r="T43" s="155"/>
    </row>
    <row r="44" spans="1:20" ht="15" customHeight="1">
      <c r="A44" s="169">
        <v>31</v>
      </c>
      <c r="B44" s="179" t="s">
        <v>90</v>
      </c>
      <c r="C44" s="178">
        <v>180.7</v>
      </c>
      <c r="D44" s="178">
        <v>92.9</v>
      </c>
      <c r="E44" s="172">
        <v>0</v>
      </c>
      <c r="F44" s="173">
        <v>0</v>
      </c>
      <c r="G44" s="174">
        <v>180.7</v>
      </c>
      <c r="H44" s="175">
        <f t="shared" si="0"/>
        <v>6252220</v>
      </c>
      <c r="I44" s="176">
        <v>0</v>
      </c>
      <c r="J44" s="177">
        <v>0</v>
      </c>
      <c r="K44" s="176">
        <v>0</v>
      </c>
      <c r="L44" s="177">
        <v>0</v>
      </c>
      <c r="M44" s="176">
        <v>0</v>
      </c>
      <c r="N44" s="177">
        <v>0</v>
      </c>
      <c r="O44" s="176">
        <v>0</v>
      </c>
      <c r="P44" s="177">
        <v>0</v>
      </c>
      <c r="Q44" s="162"/>
      <c r="R44" s="162"/>
      <c r="S44" s="155"/>
      <c r="T44" s="155"/>
    </row>
    <row r="45" spans="1:20" ht="15" customHeight="1">
      <c r="A45" s="169">
        <v>32</v>
      </c>
      <c r="B45" s="179" t="s">
        <v>92</v>
      </c>
      <c r="C45" s="178">
        <v>201</v>
      </c>
      <c r="D45" s="178">
        <v>135.9</v>
      </c>
      <c r="E45" s="172">
        <v>0</v>
      </c>
      <c r="F45" s="173">
        <v>0</v>
      </c>
      <c r="G45" s="174">
        <v>201</v>
      </c>
      <c r="H45" s="175">
        <v>6761638</v>
      </c>
      <c r="I45" s="176">
        <v>0</v>
      </c>
      <c r="J45" s="177">
        <v>0</v>
      </c>
      <c r="K45" s="176">
        <v>0</v>
      </c>
      <c r="L45" s="177">
        <v>0</v>
      </c>
      <c r="M45" s="176">
        <v>0</v>
      </c>
      <c r="N45" s="177">
        <v>0</v>
      </c>
      <c r="O45" s="176">
        <v>0</v>
      </c>
      <c r="P45" s="177">
        <v>0</v>
      </c>
      <c r="Q45" s="162"/>
      <c r="R45" s="162"/>
      <c r="S45" s="155"/>
      <c r="T45" s="155"/>
    </row>
    <row r="46" spans="1:20" ht="15" customHeight="1">
      <c r="A46" s="169">
        <v>33</v>
      </c>
      <c r="B46" s="179" t="s">
        <v>94</v>
      </c>
      <c r="C46" s="178">
        <v>185.3</v>
      </c>
      <c r="D46" s="178">
        <v>72.5</v>
      </c>
      <c r="E46" s="172">
        <v>0</v>
      </c>
      <c r="F46" s="173">
        <v>0</v>
      </c>
      <c r="G46" s="174">
        <v>185.3</v>
      </c>
      <c r="H46" s="175">
        <v>6411380</v>
      </c>
      <c r="I46" s="176">
        <v>0</v>
      </c>
      <c r="J46" s="177">
        <v>0</v>
      </c>
      <c r="K46" s="176">
        <v>0</v>
      </c>
      <c r="L46" s="177">
        <v>0</v>
      </c>
      <c r="M46" s="176">
        <v>0</v>
      </c>
      <c r="N46" s="177">
        <v>0</v>
      </c>
      <c r="O46" s="176">
        <v>0</v>
      </c>
      <c r="P46" s="177">
        <v>0</v>
      </c>
      <c r="Q46" s="162"/>
      <c r="R46" s="162"/>
      <c r="S46" s="155"/>
      <c r="T46" s="155"/>
    </row>
    <row r="47" spans="1:20" ht="15" customHeight="1">
      <c r="A47" s="169">
        <v>34</v>
      </c>
      <c r="B47" s="179" t="s">
        <v>197</v>
      </c>
      <c r="C47" s="178">
        <v>90.2</v>
      </c>
      <c r="D47" s="178">
        <v>67.9</v>
      </c>
      <c r="E47" s="172">
        <v>0</v>
      </c>
      <c r="F47" s="173">
        <v>0</v>
      </c>
      <c r="G47" s="174">
        <v>90.2</v>
      </c>
      <c r="H47" s="175">
        <f t="shared" si="0"/>
        <v>3120920</v>
      </c>
      <c r="I47" s="176">
        <v>0</v>
      </c>
      <c r="J47" s="177">
        <v>0</v>
      </c>
      <c r="K47" s="176">
        <v>0</v>
      </c>
      <c r="L47" s="177">
        <v>0</v>
      </c>
      <c r="M47" s="176">
        <v>0</v>
      </c>
      <c r="N47" s="177">
        <v>0</v>
      </c>
      <c r="O47" s="176">
        <v>0</v>
      </c>
      <c r="P47" s="177">
        <v>0</v>
      </c>
      <c r="Q47" s="162"/>
      <c r="R47" s="162"/>
      <c r="S47" s="155"/>
      <c r="T47" s="155"/>
    </row>
    <row r="48" spans="1:20" ht="15" customHeight="1">
      <c r="A48" s="169">
        <v>35</v>
      </c>
      <c r="B48" s="179" t="s">
        <v>196</v>
      </c>
      <c r="C48" s="178">
        <v>181.6</v>
      </c>
      <c r="D48" s="178">
        <v>136.8</v>
      </c>
      <c r="E48" s="172">
        <v>0</v>
      </c>
      <c r="F48" s="173">
        <v>0</v>
      </c>
      <c r="G48" s="174">
        <v>181.6</v>
      </c>
      <c r="H48" s="175">
        <f t="shared" si="0"/>
        <v>6283360</v>
      </c>
      <c r="I48" s="176">
        <v>0</v>
      </c>
      <c r="J48" s="177">
        <v>0</v>
      </c>
      <c r="K48" s="176">
        <v>0</v>
      </c>
      <c r="L48" s="177">
        <v>0</v>
      </c>
      <c r="M48" s="176">
        <v>0</v>
      </c>
      <c r="N48" s="177">
        <v>0</v>
      </c>
      <c r="O48" s="176">
        <v>0</v>
      </c>
      <c r="P48" s="177">
        <v>0</v>
      </c>
      <c r="Q48" s="162"/>
      <c r="R48" s="162"/>
      <c r="S48" s="155"/>
      <c r="T48" s="155"/>
    </row>
    <row r="49" spans="1:20" ht="15" customHeight="1">
      <c r="A49" s="169">
        <v>36</v>
      </c>
      <c r="B49" s="179" t="s">
        <v>96</v>
      </c>
      <c r="C49" s="178">
        <v>136.3</v>
      </c>
      <c r="D49" s="178">
        <v>115.7</v>
      </c>
      <c r="E49" s="172">
        <v>0</v>
      </c>
      <c r="F49" s="173">
        <v>0</v>
      </c>
      <c r="G49" s="174">
        <v>136.3</v>
      </c>
      <c r="H49" s="175">
        <f t="shared" si="0"/>
        <v>4715980</v>
      </c>
      <c r="I49" s="176">
        <v>0</v>
      </c>
      <c r="J49" s="177">
        <v>0</v>
      </c>
      <c r="K49" s="176">
        <v>0</v>
      </c>
      <c r="L49" s="177">
        <v>0</v>
      </c>
      <c r="M49" s="176">
        <v>0</v>
      </c>
      <c r="N49" s="177">
        <v>0</v>
      </c>
      <c r="O49" s="176">
        <v>0</v>
      </c>
      <c r="P49" s="177">
        <v>0</v>
      </c>
      <c r="Q49" s="162"/>
      <c r="R49" s="162"/>
      <c r="S49" s="155"/>
      <c r="T49" s="155"/>
    </row>
    <row r="50" spans="1:20" ht="15" customHeight="1">
      <c r="A50" s="169">
        <v>37</v>
      </c>
      <c r="B50" s="179" t="s">
        <v>99</v>
      </c>
      <c r="C50" s="178">
        <v>226.6</v>
      </c>
      <c r="D50" s="178">
        <v>120.3</v>
      </c>
      <c r="E50" s="172">
        <v>0</v>
      </c>
      <c r="F50" s="173">
        <v>0</v>
      </c>
      <c r="G50" s="174">
        <v>226.6</v>
      </c>
      <c r="H50" s="175">
        <v>7015004</v>
      </c>
      <c r="I50" s="176">
        <v>0</v>
      </c>
      <c r="J50" s="177">
        <v>0</v>
      </c>
      <c r="K50" s="176">
        <v>0</v>
      </c>
      <c r="L50" s="177">
        <v>0</v>
      </c>
      <c r="M50" s="176">
        <v>0</v>
      </c>
      <c r="N50" s="177">
        <v>0</v>
      </c>
      <c r="O50" s="176">
        <v>0</v>
      </c>
      <c r="P50" s="177">
        <v>0</v>
      </c>
      <c r="Q50" s="162"/>
      <c r="R50" s="162"/>
      <c r="S50" s="155"/>
      <c r="T50" s="155"/>
    </row>
    <row r="51" spans="1:20" ht="15" customHeight="1">
      <c r="A51" s="169">
        <v>38</v>
      </c>
      <c r="B51" s="179" t="s">
        <v>101</v>
      </c>
      <c r="C51" s="178">
        <v>150.8</v>
      </c>
      <c r="D51" s="178">
        <v>92.6</v>
      </c>
      <c r="E51" s="172">
        <v>0</v>
      </c>
      <c r="F51" s="173">
        <v>0</v>
      </c>
      <c r="G51" s="174">
        <v>150.8</v>
      </c>
      <c r="H51" s="175">
        <v>4398875</v>
      </c>
      <c r="I51" s="176">
        <v>0</v>
      </c>
      <c r="J51" s="177">
        <v>0</v>
      </c>
      <c r="K51" s="176">
        <v>0</v>
      </c>
      <c r="L51" s="177">
        <v>0</v>
      </c>
      <c r="M51" s="176">
        <v>0</v>
      </c>
      <c r="N51" s="177">
        <v>0</v>
      </c>
      <c r="O51" s="176">
        <v>0</v>
      </c>
      <c r="P51" s="177">
        <v>0</v>
      </c>
      <c r="Q51" s="162"/>
      <c r="R51" s="162"/>
      <c r="S51" s="155"/>
      <c r="T51" s="155"/>
    </row>
    <row r="52" spans="1:20" ht="15" customHeight="1">
      <c r="A52" s="169">
        <v>39</v>
      </c>
      <c r="B52" s="179" t="s">
        <v>103</v>
      </c>
      <c r="C52" s="178">
        <v>145.4</v>
      </c>
      <c r="D52" s="178">
        <v>58.6</v>
      </c>
      <c r="E52" s="172">
        <v>0</v>
      </c>
      <c r="F52" s="173">
        <v>0</v>
      </c>
      <c r="G52" s="174">
        <v>145.4</v>
      </c>
      <c r="H52" s="175">
        <f t="shared" si="0"/>
        <v>5030840</v>
      </c>
      <c r="I52" s="176">
        <v>0</v>
      </c>
      <c r="J52" s="177">
        <v>0</v>
      </c>
      <c r="K52" s="176">
        <v>0</v>
      </c>
      <c r="L52" s="177">
        <v>0</v>
      </c>
      <c r="M52" s="176">
        <v>0</v>
      </c>
      <c r="N52" s="177">
        <v>0</v>
      </c>
      <c r="O52" s="176">
        <v>0</v>
      </c>
      <c r="P52" s="177">
        <v>0</v>
      </c>
      <c r="Q52" s="162"/>
      <c r="R52" s="162"/>
      <c r="S52" s="155"/>
      <c r="T52" s="155"/>
    </row>
    <row r="53" spans="1:20" ht="15" customHeight="1">
      <c r="A53" s="169">
        <v>40</v>
      </c>
      <c r="B53" s="179" t="s">
        <v>105</v>
      </c>
      <c r="C53" s="178">
        <v>261.6</v>
      </c>
      <c r="D53" s="178">
        <v>116.5</v>
      </c>
      <c r="E53" s="172">
        <v>0</v>
      </c>
      <c r="F53" s="173">
        <v>0</v>
      </c>
      <c r="G53" s="174">
        <v>261.6</v>
      </c>
      <c r="H53" s="175">
        <f t="shared" si="0"/>
        <v>9051360</v>
      </c>
      <c r="I53" s="176">
        <v>0</v>
      </c>
      <c r="J53" s="177">
        <v>0</v>
      </c>
      <c r="K53" s="176">
        <v>0</v>
      </c>
      <c r="L53" s="177">
        <v>0</v>
      </c>
      <c r="M53" s="176">
        <v>0</v>
      </c>
      <c r="N53" s="177">
        <v>0</v>
      </c>
      <c r="O53" s="176">
        <v>0</v>
      </c>
      <c r="P53" s="177">
        <v>0</v>
      </c>
      <c r="Q53" s="162"/>
      <c r="R53" s="162"/>
      <c r="S53" s="155"/>
      <c r="T53" s="155"/>
    </row>
    <row r="54" spans="1:20" ht="15" customHeight="1">
      <c r="A54" s="169">
        <v>41</v>
      </c>
      <c r="B54" s="179" t="s">
        <v>106</v>
      </c>
      <c r="C54" s="178">
        <v>173.8</v>
      </c>
      <c r="D54" s="178">
        <v>173.8</v>
      </c>
      <c r="E54" s="172">
        <v>0</v>
      </c>
      <c r="F54" s="173">
        <v>0</v>
      </c>
      <c r="G54" s="174">
        <v>173.8</v>
      </c>
      <c r="H54" s="175">
        <f t="shared" si="0"/>
        <v>6013480</v>
      </c>
      <c r="I54" s="176">
        <v>0</v>
      </c>
      <c r="J54" s="177">
        <v>0</v>
      </c>
      <c r="K54" s="176">
        <v>0</v>
      </c>
      <c r="L54" s="177">
        <v>0</v>
      </c>
      <c r="M54" s="176">
        <v>0</v>
      </c>
      <c r="N54" s="177">
        <v>0</v>
      </c>
      <c r="O54" s="176">
        <v>0</v>
      </c>
      <c r="P54" s="177">
        <v>0</v>
      </c>
      <c r="Q54" s="162"/>
      <c r="R54" s="162"/>
      <c r="S54" s="155"/>
      <c r="T54" s="155"/>
    </row>
    <row r="55" spans="1:20" ht="15" customHeight="1">
      <c r="A55" s="169">
        <v>42</v>
      </c>
      <c r="B55" s="179" t="s">
        <v>108</v>
      </c>
      <c r="C55" s="178">
        <v>177.4</v>
      </c>
      <c r="D55" s="178">
        <v>177.4</v>
      </c>
      <c r="E55" s="172">
        <v>0</v>
      </c>
      <c r="F55" s="173">
        <v>0</v>
      </c>
      <c r="G55" s="174">
        <v>177.4</v>
      </c>
      <c r="H55" s="175">
        <v>5813065</v>
      </c>
      <c r="I55" s="176">
        <v>0</v>
      </c>
      <c r="J55" s="177">
        <v>0</v>
      </c>
      <c r="K55" s="176">
        <v>0</v>
      </c>
      <c r="L55" s="177">
        <v>0</v>
      </c>
      <c r="M55" s="176">
        <v>0</v>
      </c>
      <c r="N55" s="177">
        <v>0</v>
      </c>
      <c r="O55" s="176">
        <v>0</v>
      </c>
      <c r="P55" s="177">
        <v>0</v>
      </c>
      <c r="Q55" s="162"/>
      <c r="R55" s="162"/>
      <c r="S55" s="155"/>
      <c r="T55" s="155"/>
    </row>
    <row r="56" spans="1:20" ht="15" customHeight="1">
      <c r="A56" s="169">
        <v>43</v>
      </c>
      <c r="B56" s="179" t="s">
        <v>110</v>
      </c>
      <c r="C56" s="178">
        <v>187.2</v>
      </c>
      <c r="D56" s="178">
        <v>105.4</v>
      </c>
      <c r="E56" s="172">
        <v>0</v>
      </c>
      <c r="F56" s="173">
        <v>0</v>
      </c>
      <c r="G56" s="174">
        <v>187.2</v>
      </c>
      <c r="H56" s="175">
        <f t="shared" si="0"/>
        <v>6477120</v>
      </c>
      <c r="I56" s="176">
        <v>0</v>
      </c>
      <c r="J56" s="177">
        <v>0</v>
      </c>
      <c r="K56" s="176">
        <v>0</v>
      </c>
      <c r="L56" s="177">
        <v>0</v>
      </c>
      <c r="M56" s="176">
        <v>0</v>
      </c>
      <c r="N56" s="177">
        <v>0</v>
      </c>
      <c r="O56" s="176">
        <v>0</v>
      </c>
      <c r="P56" s="177">
        <v>0</v>
      </c>
      <c r="Q56" s="162"/>
      <c r="R56" s="162"/>
      <c r="S56" s="155"/>
      <c r="T56" s="155"/>
    </row>
    <row r="57" spans="1:20" ht="15" customHeight="1">
      <c r="A57" s="169">
        <v>44</v>
      </c>
      <c r="B57" s="179" t="s">
        <v>112</v>
      </c>
      <c r="C57" s="178">
        <v>68.6</v>
      </c>
      <c r="D57" s="178">
        <v>0</v>
      </c>
      <c r="E57" s="172">
        <v>0</v>
      </c>
      <c r="F57" s="173">
        <v>0</v>
      </c>
      <c r="G57" s="174">
        <v>68.6</v>
      </c>
      <c r="H57" s="175">
        <f t="shared" si="0"/>
        <v>2373560</v>
      </c>
      <c r="I57" s="176">
        <v>0</v>
      </c>
      <c r="J57" s="177">
        <v>0</v>
      </c>
      <c r="K57" s="176">
        <v>0</v>
      </c>
      <c r="L57" s="177">
        <v>0</v>
      </c>
      <c r="M57" s="176">
        <v>0</v>
      </c>
      <c r="N57" s="177">
        <v>0</v>
      </c>
      <c r="O57" s="176">
        <v>0</v>
      </c>
      <c r="P57" s="177">
        <v>0</v>
      </c>
      <c r="Q57" s="162"/>
      <c r="R57" s="162"/>
      <c r="S57" s="155"/>
      <c r="T57" s="155"/>
    </row>
    <row r="58" spans="1:20" ht="15" customHeight="1">
      <c r="A58" s="169">
        <v>45</v>
      </c>
      <c r="B58" s="179" t="s">
        <v>114</v>
      </c>
      <c r="C58" s="178">
        <v>113.8</v>
      </c>
      <c r="D58" s="178">
        <v>113.8</v>
      </c>
      <c r="E58" s="172">
        <v>0</v>
      </c>
      <c r="F58" s="173">
        <v>0</v>
      </c>
      <c r="G58" s="174">
        <v>113.8</v>
      </c>
      <c r="H58" s="175">
        <v>2886718</v>
      </c>
      <c r="I58" s="176">
        <v>0</v>
      </c>
      <c r="J58" s="177">
        <v>0</v>
      </c>
      <c r="K58" s="176">
        <v>0</v>
      </c>
      <c r="L58" s="177">
        <v>0</v>
      </c>
      <c r="M58" s="176">
        <v>0</v>
      </c>
      <c r="N58" s="177">
        <v>0</v>
      </c>
      <c r="O58" s="176">
        <v>0</v>
      </c>
      <c r="P58" s="177">
        <v>0</v>
      </c>
      <c r="Q58" s="162"/>
      <c r="R58" s="162"/>
      <c r="S58" s="155"/>
      <c r="T58" s="155"/>
    </row>
    <row r="59" spans="1:20" ht="15" customHeight="1">
      <c r="A59" s="169">
        <v>46</v>
      </c>
      <c r="B59" s="179" t="s">
        <v>116</v>
      </c>
      <c r="C59" s="178">
        <v>100.8</v>
      </c>
      <c r="D59" s="178">
        <v>51.4</v>
      </c>
      <c r="E59" s="172">
        <v>0</v>
      </c>
      <c r="F59" s="173">
        <v>0</v>
      </c>
      <c r="G59" s="174">
        <v>100.8</v>
      </c>
      <c r="H59" s="175">
        <f t="shared" si="0"/>
        <v>3487680</v>
      </c>
      <c r="I59" s="176">
        <v>0</v>
      </c>
      <c r="J59" s="177">
        <v>0</v>
      </c>
      <c r="K59" s="176">
        <v>0</v>
      </c>
      <c r="L59" s="177">
        <v>0</v>
      </c>
      <c r="M59" s="176">
        <v>0</v>
      </c>
      <c r="N59" s="177">
        <v>0</v>
      </c>
      <c r="O59" s="176">
        <v>0</v>
      </c>
      <c r="P59" s="177">
        <v>0</v>
      </c>
      <c r="Q59" s="162"/>
      <c r="R59" s="162"/>
      <c r="S59" s="155"/>
      <c r="T59" s="155"/>
    </row>
    <row r="60" spans="1:20" ht="15" customHeight="1">
      <c r="A60" s="169">
        <v>47</v>
      </c>
      <c r="B60" s="179" t="s">
        <v>118</v>
      </c>
      <c r="C60" s="178">
        <v>149.1</v>
      </c>
      <c r="D60" s="178">
        <v>83.3</v>
      </c>
      <c r="E60" s="172">
        <v>0</v>
      </c>
      <c r="F60" s="173">
        <v>0</v>
      </c>
      <c r="G60" s="174">
        <v>149.1</v>
      </c>
      <c r="H60" s="175">
        <v>4920316</v>
      </c>
      <c r="I60" s="176">
        <v>0</v>
      </c>
      <c r="J60" s="177">
        <v>0</v>
      </c>
      <c r="K60" s="176">
        <v>0</v>
      </c>
      <c r="L60" s="177">
        <v>0</v>
      </c>
      <c r="M60" s="176">
        <v>0</v>
      </c>
      <c r="N60" s="177">
        <v>0</v>
      </c>
      <c r="O60" s="176">
        <v>0</v>
      </c>
      <c r="P60" s="177">
        <v>0</v>
      </c>
      <c r="Q60" s="163"/>
      <c r="R60" s="162"/>
      <c r="S60" s="155"/>
      <c r="T60" s="155"/>
    </row>
    <row r="61" spans="1:20" ht="15" customHeight="1">
      <c r="A61" s="169">
        <v>48</v>
      </c>
      <c r="B61" s="179" t="s">
        <v>120</v>
      </c>
      <c r="C61" s="178">
        <v>269</v>
      </c>
      <c r="D61" s="178">
        <v>90.4</v>
      </c>
      <c r="E61" s="172">
        <v>0</v>
      </c>
      <c r="F61" s="173">
        <v>0</v>
      </c>
      <c r="G61" s="174">
        <v>269</v>
      </c>
      <c r="H61" s="175">
        <f t="shared" si="0"/>
        <v>9307400</v>
      </c>
      <c r="I61" s="176">
        <v>0</v>
      </c>
      <c r="J61" s="177">
        <v>0</v>
      </c>
      <c r="K61" s="176">
        <v>0</v>
      </c>
      <c r="L61" s="177">
        <v>0</v>
      </c>
      <c r="M61" s="176">
        <v>0</v>
      </c>
      <c r="N61" s="177">
        <v>0</v>
      </c>
      <c r="O61" s="176">
        <v>0</v>
      </c>
      <c r="P61" s="177">
        <v>0</v>
      </c>
      <c r="Q61" s="162"/>
      <c r="R61" s="162"/>
      <c r="S61" s="155"/>
      <c r="T61" s="155"/>
    </row>
    <row r="62" spans="1:20" ht="15" customHeight="1" thickBot="1">
      <c r="A62" s="182">
        <v>49</v>
      </c>
      <c r="B62" s="183" t="s">
        <v>122</v>
      </c>
      <c r="C62" s="184">
        <v>106.6</v>
      </c>
      <c r="D62" s="184">
        <v>51.5</v>
      </c>
      <c r="E62" s="185">
        <v>0</v>
      </c>
      <c r="F62" s="186">
        <v>0</v>
      </c>
      <c r="G62" s="187">
        <v>106.6</v>
      </c>
      <c r="H62" s="188">
        <f t="shared" si="0"/>
        <v>3688360</v>
      </c>
      <c r="I62" s="176">
        <v>0</v>
      </c>
      <c r="J62" s="177">
        <v>0</v>
      </c>
      <c r="K62" s="189">
        <v>0</v>
      </c>
      <c r="L62" s="190">
        <v>0</v>
      </c>
      <c r="M62" s="176">
        <v>0</v>
      </c>
      <c r="N62" s="177">
        <v>0</v>
      </c>
      <c r="O62" s="189">
        <v>0</v>
      </c>
      <c r="P62" s="190">
        <v>0</v>
      </c>
      <c r="Q62" s="162"/>
      <c r="R62" s="162"/>
      <c r="S62" s="155"/>
      <c r="T62" s="155"/>
    </row>
    <row r="63" spans="1:19" s="166" customFormat="1" ht="43.5" customHeight="1" thickBot="1">
      <c r="A63" s="613" t="s">
        <v>251</v>
      </c>
      <c r="B63" s="615"/>
      <c r="C63" s="191">
        <v>8590.4</v>
      </c>
      <c r="D63" s="192">
        <f>SUM(D14:D62)</f>
        <v>4680.9</v>
      </c>
      <c r="E63" s="193">
        <v>0</v>
      </c>
      <c r="F63" s="194">
        <v>0</v>
      </c>
      <c r="G63" s="195">
        <f>SUM(G14:G62)</f>
        <v>8590.400000000001</v>
      </c>
      <c r="H63" s="195">
        <f>SUM(H14:H62)</f>
        <v>290272350.4</v>
      </c>
      <c r="I63" s="195">
        <f>SUM(I14:I62)</f>
        <v>0</v>
      </c>
      <c r="J63" s="195">
        <f>SUM(J14:J62)</f>
        <v>0</v>
      </c>
      <c r="K63" s="195">
        <f>SUM(K14:K62)</f>
        <v>0</v>
      </c>
      <c r="L63" s="195">
        <v>0</v>
      </c>
      <c r="M63" s="195">
        <f>SUM(M14:M62)</f>
        <v>0</v>
      </c>
      <c r="N63" s="195">
        <f>SUM(N14:N62)</f>
        <v>0</v>
      </c>
      <c r="O63" s="195">
        <f>SUM(O14:O62)</f>
        <v>0</v>
      </c>
      <c r="P63" s="195">
        <v>0</v>
      </c>
      <c r="Q63" s="162"/>
      <c r="R63" s="164"/>
      <c r="S63" s="165"/>
    </row>
    <row r="64" spans="1:18" ht="15" thickBot="1">
      <c r="A64" s="613" t="s">
        <v>238</v>
      </c>
      <c r="B64" s="615"/>
      <c r="C64" s="615"/>
      <c r="D64" s="615"/>
      <c r="E64" s="615"/>
      <c r="F64" s="615"/>
      <c r="G64" s="615"/>
      <c r="H64" s="615"/>
      <c r="I64" s="615"/>
      <c r="J64" s="615"/>
      <c r="K64" s="615"/>
      <c r="L64" s="615"/>
      <c r="M64" s="615"/>
      <c r="N64" s="615"/>
      <c r="O64" s="615"/>
      <c r="P64" s="615"/>
      <c r="Q64" s="157"/>
      <c r="R64" s="155"/>
    </row>
    <row r="65" spans="1:18" ht="14.25">
      <c r="A65" s="196">
        <v>50</v>
      </c>
      <c r="B65" s="197" t="s">
        <v>123</v>
      </c>
      <c r="C65" s="198">
        <v>242.9</v>
      </c>
      <c r="D65" s="178">
        <v>100.4</v>
      </c>
      <c r="E65" s="199">
        <v>0</v>
      </c>
      <c r="F65" s="200">
        <v>0</v>
      </c>
      <c r="G65" s="201">
        <v>242.9</v>
      </c>
      <c r="H65" s="202">
        <v>8848847</v>
      </c>
      <c r="I65" s="203">
        <v>0</v>
      </c>
      <c r="J65" s="204">
        <v>0</v>
      </c>
      <c r="K65" s="203">
        <v>0</v>
      </c>
      <c r="L65" s="205">
        <v>0</v>
      </c>
      <c r="M65" s="203">
        <v>0</v>
      </c>
      <c r="N65" s="204">
        <v>0</v>
      </c>
      <c r="O65" s="203">
        <v>0</v>
      </c>
      <c r="P65" s="205">
        <v>0</v>
      </c>
      <c r="Q65" s="155"/>
      <c r="R65" s="155"/>
    </row>
    <row r="66" spans="1:16" ht="14.25">
      <c r="A66" s="169">
        <v>51</v>
      </c>
      <c r="B66" s="206" t="s">
        <v>125</v>
      </c>
      <c r="C66" s="198">
        <v>175.2</v>
      </c>
      <c r="D66" s="178">
        <v>125.8</v>
      </c>
      <c r="E66" s="207">
        <v>0</v>
      </c>
      <c r="F66" s="208">
        <v>0</v>
      </c>
      <c r="G66" s="201">
        <v>175.2</v>
      </c>
      <c r="H66" s="209">
        <v>6382536</v>
      </c>
      <c r="I66" s="210">
        <v>0</v>
      </c>
      <c r="J66" s="181">
        <v>0</v>
      </c>
      <c r="K66" s="210">
        <v>0</v>
      </c>
      <c r="L66" s="181">
        <v>0</v>
      </c>
      <c r="M66" s="210">
        <v>0</v>
      </c>
      <c r="N66" s="181">
        <v>0</v>
      </c>
      <c r="O66" s="210">
        <v>0</v>
      </c>
      <c r="P66" s="181">
        <v>0</v>
      </c>
    </row>
    <row r="67" spans="1:25" s="293" customFormat="1" ht="14.25">
      <c r="A67" s="470">
        <v>52</v>
      </c>
      <c r="B67" s="471" t="s">
        <v>127</v>
      </c>
      <c r="C67" s="472">
        <v>31.8</v>
      </c>
      <c r="D67" s="473">
        <v>31.8</v>
      </c>
      <c r="E67" s="474">
        <v>0</v>
      </c>
      <c r="F67" s="475">
        <v>0</v>
      </c>
      <c r="G67" s="476">
        <v>31.8</v>
      </c>
      <c r="H67" s="477">
        <v>1158474</v>
      </c>
      <c r="I67" s="478">
        <v>0</v>
      </c>
      <c r="J67" s="479">
        <v>0</v>
      </c>
      <c r="K67" s="478">
        <v>0</v>
      </c>
      <c r="L67" s="479">
        <v>0</v>
      </c>
      <c r="M67" s="478">
        <v>0</v>
      </c>
      <c r="N67" s="479">
        <v>0</v>
      </c>
      <c r="O67" s="478">
        <v>0</v>
      </c>
      <c r="P67" s="479">
        <v>0</v>
      </c>
      <c r="Q67" s="480"/>
      <c r="R67" s="480"/>
      <c r="S67" s="480"/>
      <c r="T67" s="480"/>
      <c r="U67" s="480"/>
      <c r="V67" s="480"/>
      <c r="W67" s="480"/>
      <c r="X67" s="480"/>
      <c r="Y67" s="480"/>
    </row>
    <row r="68" spans="1:25" s="293" customFormat="1" ht="18" customHeight="1">
      <c r="A68" s="470">
        <v>53</v>
      </c>
      <c r="B68" s="471" t="s">
        <v>128</v>
      </c>
      <c r="C68" s="481">
        <v>201.4</v>
      </c>
      <c r="D68" s="473">
        <v>76</v>
      </c>
      <c r="E68" s="474">
        <v>0</v>
      </c>
      <c r="F68" s="475">
        <v>0</v>
      </c>
      <c r="G68" s="476">
        <v>201.4</v>
      </c>
      <c r="H68" s="477">
        <v>7337002</v>
      </c>
      <c r="I68" s="478">
        <v>0</v>
      </c>
      <c r="J68" s="479">
        <v>0</v>
      </c>
      <c r="K68" s="478">
        <v>0</v>
      </c>
      <c r="L68" s="479">
        <v>0</v>
      </c>
      <c r="M68" s="478">
        <v>0</v>
      </c>
      <c r="N68" s="479">
        <v>0</v>
      </c>
      <c r="O68" s="478">
        <v>0</v>
      </c>
      <c r="P68" s="479">
        <v>0</v>
      </c>
      <c r="Q68" s="480"/>
      <c r="R68" s="480"/>
      <c r="S68" s="480"/>
      <c r="T68" s="480"/>
      <c r="U68" s="480"/>
      <c r="V68" s="480"/>
      <c r="W68" s="480"/>
      <c r="X68" s="480"/>
      <c r="Y68" s="480"/>
    </row>
    <row r="69" spans="1:16" ht="14.25">
      <c r="A69" s="169">
        <v>54</v>
      </c>
      <c r="B69" s="206" t="s">
        <v>226</v>
      </c>
      <c r="C69" s="198">
        <v>108.8</v>
      </c>
      <c r="D69" s="178">
        <v>71.9</v>
      </c>
      <c r="E69" s="207">
        <v>0</v>
      </c>
      <c r="F69" s="208">
        <v>0</v>
      </c>
      <c r="G69" s="201">
        <v>108.8</v>
      </c>
      <c r="H69" s="209">
        <v>3963584</v>
      </c>
      <c r="I69" s="210">
        <v>0</v>
      </c>
      <c r="J69" s="181">
        <v>0</v>
      </c>
      <c r="K69" s="210">
        <v>0</v>
      </c>
      <c r="L69" s="181">
        <v>0</v>
      </c>
      <c r="M69" s="210">
        <v>0</v>
      </c>
      <c r="N69" s="181">
        <v>0</v>
      </c>
      <c r="O69" s="210">
        <v>0</v>
      </c>
      <c r="P69" s="181">
        <v>0</v>
      </c>
    </row>
    <row r="70" spans="1:16" ht="14.25">
      <c r="A70" s="169">
        <v>55</v>
      </c>
      <c r="B70" s="206" t="s">
        <v>132</v>
      </c>
      <c r="C70" s="198">
        <v>170.7</v>
      </c>
      <c r="D70" s="178">
        <v>146</v>
      </c>
      <c r="E70" s="207">
        <v>0</v>
      </c>
      <c r="F70" s="208">
        <v>0</v>
      </c>
      <c r="G70" s="201">
        <v>170.7</v>
      </c>
      <c r="H70" s="209">
        <v>6218601</v>
      </c>
      <c r="I70" s="210">
        <v>0</v>
      </c>
      <c r="J70" s="181">
        <v>0</v>
      </c>
      <c r="K70" s="210">
        <v>0</v>
      </c>
      <c r="L70" s="181">
        <v>0</v>
      </c>
      <c r="M70" s="210">
        <v>0</v>
      </c>
      <c r="N70" s="181">
        <v>0</v>
      </c>
      <c r="O70" s="210">
        <v>0</v>
      </c>
      <c r="P70" s="181">
        <v>0</v>
      </c>
    </row>
    <row r="71" spans="1:16" ht="17.25" customHeight="1">
      <c r="A71" s="169">
        <v>56</v>
      </c>
      <c r="B71" s="206" t="s">
        <v>135</v>
      </c>
      <c r="C71" s="198">
        <v>548.9</v>
      </c>
      <c r="D71" s="178">
        <v>225.4</v>
      </c>
      <c r="E71" s="207">
        <v>0</v>
      </c>
      <c r="F71" s="208">
        <v>0</v>
      </c>
      <c r="G71" s="201">
        <v>548.9</v>
      </c>
      <c r="H71" s="209">
        <v>19996427</v>
      </c>
      <c r="I71" s="210">
        <v>0</v>
      </c>
      <c r="J71" s="181">
        <v>0</v>
      </c>
      <c r="K71" s="210">
        <v>0</v>
      </c>
      <c r="L71" s="181">
        <v>0</v>
      </c>
      <c r="M71" s="210">
        <v>0</v>
      </c>
      <c r="N71" s="181">
        <v>0</v>
      </c>
      <c r="O71" s="210">
        <v>0</v>
      </c>
      <c r="P71" s="181">
        <v>0</v>
      </c>
    </row>
    <row r="72" spans="1:16" ht="12.75" customHeight="1">
      <c r="A72" s="169">
        <v>57</v>
      </c>
      <c r="B72" s="197" t="s">
        <v>137</v>
      </c>
      <c r="C72" s="198">
        <v>291.1</v>
      </c>
      <c r="D72" s="178">
        <v>145.3</v>
      </c>
      <c r="E72" s="207">
        <v>0</v>
      </c>
      <c r="F72" s="208">
        <v>0</v>
      </c>
      <c r="G72" s="201">
        <v>291.1</v>
      </c>
      <c r="H72" s="209">
        <v>10604773</v>
      </c>
      <c r="I72" s="210">
        <v>0</v>
      </c>
      <c r="J72" s="181">
        <v>0</v>
      </c>
      <c r="K72" s="210">
        <v>0</v>
      </c>
      <c r="L72" s="181">
        <v>0</v>
      </c>
      <c r="M72" s="210">
        <v>0</v>
      </c>
      <c r="N72" s="181">
        <v>0</v>
      </c>
      <c r="O72" s="210">
        <v>0</v>
      </c>
      <c r="P72" s="181">
        <v>0</v>
      </c>
    </row>
    <row r="73" spans="1:16" ht="14.25">
      <c r="A73" s="169">
        <v>58</v>
      </c>
      <c r="B73" s="206" t="s">
        <v>139</v>
      </c>
      <c r="C73" s="198">
        <v>165.8</v>
      </c>
      <c r="D73" s="178">
        <v>79.7</v>
      </c>
      <c r="E73" s="207">
        <v>0</v>
      </c>
      <c r="F73" s="208">
        <v>0</v>
      </c>
      <c r="G73" s="201">
        <v>165.8</v>
      </c>
      <c r="H73" s="209">
        <v>6040094</v>
      </c>
      <c r="I73" s="210">
        <v>0</v>
      </c>
      <c r="J73" s="181">
        <v>0</v>
      </c>
      <c r="K73" s="210">
        <v>0</v>
      </c>
      <c r="L73" s="181">
        <v>0</v>
      </c>
      <c r="M73" s="210">
        <v>0</v>
      </c>
      <c r="N73" s="181">
        <v>0</v>
      </c>
      <c r="O73" s="210">
        <v>0</v>
      </c>
      <c r="P73" s="181">
        <v>0</v>
      </c>
    </row>
    <row r="74" spans="1:16" s="138" customFormat="1" ht="15" thickBot="1">
      <c r="A74" s="231">
        <v>59</v>
      </c>
      <c r="B74" s="232" t="s">
        <v>198</v>
      </c>
      <c r="C74" s="229">
        <v>148.4</v>
      </c>
      <c r="D74" s="233">
        <v>77.7</v>
      </c>
      <c r="E74" s="234">
        <v>0</v>
      </c>
      <c r="F74" s="235">
        <v>0</v>
      </c>
      <c r="G74" s="230">
        <v>148.4</v>
      </c>
      <c r="H74" s="236">
        <v>5406212</v>
      </c>
      <c r="I74" s="237">
        <v>0</v>
      </c>
      <c r="J74" s="238">
        <v>0</v>
      </c>
      <c r="K74" s="237">
        <v>0</v>
      </c>
      <c r="L74" s="238">
        <v>0</v>
      </c>
      <c r="M74" s="237">
        <v>0</v>
      </c>
      <c r="N74" s="238">
        <v>0</v>
      </c>
      <c r="O74" s="237">
        <v>0</v>
      </c>
      <c r="P74" s="238">
        <v>0</v>
      </c>
    </row>
    <row r="75" spans="1:18" s="166" customFormat="1" ht="44.25" customHeight="1" thickBot="1">
      <c r="A75" s="613" t="s">
        <v>250</v>
      </c>
      <c r="B75" s="614"/>
      <c r="C75" s="212">
        <f>SUM(C65:C74)</f>
        <v>2084.9999999999995</v>
      </c>
      <c r="D75" s="212">
        <f>SUM(D65:D74)</f>
        <v>1080</v>
      </c>
      <c r="E75" s="213">
        <v>0</v>
      </c>
      <c r="F75" s="213">
        <v>0</v>
      </c>
      <c r="G75" s="212">
        <f>SUM(G65:G74)</f>
        <v>2084.9999999999995</v>
      </c>
      <c r="H75" s="212">
        <f>SUM(H65:H74)</f>
        <v>75956550</v>
      </c>
      <c r="I75" s="214">
        <v>0</v>
      </c>
      <c r="J75" s="214">
        <v>0</v>
      </c>
      <c r="K75" s="214">
        <v>0</v>
      </c>
      <c r="L75" s="214">
        <v>0</v>
      </c>
      <c r="M75" s="214">
        <v>0</v>
      </c>
      <c r="N75" s="214">
        <v>0</v>
      </c>
      <c r="O75" s="214">
        <v>0</v>
      </c>
      <c r="P75" s="214">
        <v>0</v>
      </c>
      <c r="Q75" s="158"/>
      <c r="R75" s="158"/>
    </row>
    <row r="76" spans="1:16" s="60" customFormat="1" ht="15" thickBot="1">
      <c r="A76" s="169">
        <v>72</v>
      </c>
      <c r="B76" s="220" t="s">
        <v>253</v>
      </c>
      <c r="C76" s="221">
        <v>156</v>
      </c>
      <c r="D76" s="178">
        <v>128.2</v>
      </c>
      <c r="E76" s="180">
        <v>0</v>
      </c>
      <c r="F76" s="181">
        <v>0</v>
      </c>
      <c r="G76" s="221"/>
      <c r="H76" s="202"/>
      <c r="I76" s="210">
        <v>0</v>
      </c>
      <c r="J76" s="181">
        <v>0</v>
      </c>
      <c r="K76" s="210">
        <v>156</v>
      </c>
      <c r="L76" s="382">
        <v>2552949</v>
      </c>
      <c r="M76" s="210">
        <v>0</v>
      </c>
      <c r="N76" s="181">
        <v>0</v>
      </c>
      <c r="O76" s="210">
        <v>0</v>
      </c>
      <c r="P76" s="181">
        <v>0</v>
      </c>
    </row>
    <row r="77" spans="1:16" s="166" customFormat="1" ht="41.25" customHeight="1" thickBot="1">
      <c r="A77" s="613" t="s">
        <v>252</v>
      </c>
      <c r="B77" s="614"/>
      <c r="C77" s="212">
        <f>C76</f>
        <v>156</v>
      </c>
      <c r="D77" s="212">
        <f aca="true" t="shared" si="1" ref="D77:P77">D76</f>
        <v>128.2</v>
      </c>
      <c r="E77" s="212">
        <f t="shared" si="1"/>
        <v>0</v>
      </c>
      <c r="F77" s="212">
        <f t="shared" si="1"/>
        <v>0</v>
      </c>
      <c r="G77" s="212">
        <f t="shared" si="1"/>
        <v>0</v>
      </c>
      <c r="H77" s="212">
        <f t="shared" si="1"/>
        <v>0</v>
      </c>
      <c r="I77" s="212">
        <f t="shared" si="1"/>
        <v>0</v>
      </c>
      <c r="J77" s="212">
        <f t="shared" si="1"/>
        <v>0</v>
      </c>
      <c r="K77" s="212">
        <f t="shared" si="1"/>
        <v>156</v>
      </c>
      <c r="L77" s="212">
        <f t="shared" si="1"/>
        <v>2552949</v>
      </c>
      <c r="M77" s="212">
        <f t="shared" si="1"/>
        <v>0</v>
      </c>
      <c r="N77" s="212">
        <f t="shared" si="1"/>
        <v>0</v>
      </c>
      <c r="O77" s="212">
        <f t="shared" si="1"/>
        <v>0</v>
      </c>
      <c r="P77" s="212">
        <f t="shared" si="1"/>
        <v>0</v>
      </c>
    </row>
    <row r="78" spans="1:16" s="166" customFormat="1" ht="41.25" customHeight="1" thickBot="1">
      <c r="A78" s="613" t="s">
        <v>255</v>
      </c>
      <c r="B78" s="614"/>
      <c r="C78" s="212">
        <f>C77+C75</f>
        <v>2240.9999999999995</v>
      </c>
      <c r="D78" s="212">
        <f aca="true" t="shared" si="2" ref="D78:P78">D77+D75</f>
        <v>1208.2</v>
      </c>
      <c r="E78" s="212">
        <f t="shared" si="2"/>
        <v>0</v>
      </c>
      <c r="F78" s="212">
        <f t="shared" si="2"/>
        <v>0</v>
      </c>
      <c r="G78" s="212">
        <f t="shared" si="2"/>
        <v>2084.9999999999995</v>
      </c>
      <c r="H78" s="212">
        <f t="shared" si="2"/>
        <v>75956550</v>
      </c>
      <c r="I78" s="212">
        <f t="shared" si="2"/>
        <v>0</v>
      </c>
      <c r="J78" s="212">
        <f t="shared" si="2"/>
        <v>0</v>
      </c>
      <c r="K78" s="212">
        <f t="shared" si="2"/>
        <v>156</v>
      </c>
      <c r="L78" s="212">
        <f t="shared" si="2"/>
        <v>2552949</v>
      </c>
      <c r="M78" s="212">
        <f t="shared" si="2"/>
        <v>0</v>
      </c>
      <c r="N78" s="212">
        <f t="shared" si="2"/>
        <v>0</v>
      </c>
      <c r="O78" s="212">
        <f t="shared" si="2"/>
        <v>0</v>
      </c>
      <c r="P78" s="212">
        <f t="shared" si="2"/>
        <v>0</v>
      </c>
    </row>
    <row r="79" spans="1:16" ht="15" thickBot="1">
      <c r="A79" s="613" t="s">
        <v>237</v>
      </c>
      <c r="B79" s="615"/>
      <c r="C79" s="615"/>
      <c r="D79" s="615"/>
      <c r="E79" s="615"/>
      <c r="F79" s="615"/>
      <c r="G79" s="615"/>
      <c r="H79" s="615"/>
      <c r="I79" s="615"/>
      <c r="J79" s="615"/>
      <c r="K79" s="615"/>
      <c r="L79" s="615"/>
      <c r="M79" s="615"/>
      <c r="N79" s="615"/>
      <c r="O79" s="615"/>
      <c r="P79" s="615"/>
    </row>
    <row r="80" spans="1:16" s="60" customFormat="1" ht="14.25">
      <c r="A80" s="196">
        <v>60</v>
      </c>
      <c r="B80" s="215" t="s">
        <v>199</v>
      </c>
      <c r="C80" s="201">
        <v>62.9</v>
      </c>
      <c r="D80" s="216">
        <v>27.3</v>
      </c>
      <c r="E80" s="217">
        <v>0</v>
      </c>
      <c r="F80" s="218">
        <v>0</v>
      </c>
      <c r="G80" s="201">
        <v>62.9</v>
      </c>
      <c r="H80" s="202">
        <v>2410579.6</v>
      </c>
      <c r="I80" s="219">
        <v>0</v>
      </c>
      <c r="J80" s="218">
        <v>0</v>
      </c>
      <c r="K80" s="219">
        <v>0</v>
      </c>
      <c r="L80" s="218">
        <v>0</v>
      </c>
      <c r="M80" s="219">
        <v>0</v>
      </c>
      <c r="N80" s="218">
        <v>0</v>
      </c>
      <c r="O80" s="219">
        <v>0</v>
      </c>
      <c r="P80" s="218">
        <v>0</v>
      </c>
    </row>
    <row r="81" spans="1:16" s="60" customFormat="1" ht="14.25">
      <c r="A81" s="169">
        <v>61</v>
      </c>
      <c r="B81" s="197" t="s">
        <v>143</v>
      </c>
      <c r="C81" s="198">
        <v>113.8</v>
      </c>
      <c r="D81" s="178">
        <v>86.1</v>
      </c>
      <c r="E81" s="180">
        <v>0</v>
      </c>
      <c r="F81" s="181">
        <v>0</v>
      </c>
      <c r="G81" s="198">
        <v>113.8</v>
      </c>
      <c r="H81" s="202">
        <v>4361271.199999999</v>
      </c>
      <c r="I81" s="210">
        <v>0</v>
      </c>
      <c r="J81" s="181">
        <v>0</v>
      </c>
      <c r="K81" s="210">
        <v>0</v>
      </c>
      <c r="L81" s="181">
        <v>0</v>
      </c>
      <c r="M81" s="210">
        <v>0</v>
      </c>
      <c r="N81" s="181">
        <v>0</v>
      </c>
      <c r="O81" s="210">
        <v>0</v>
      </c>
      <c r="P81" s="181">
        <v>0</v>
      </c>
    </row>
    <row r="82" spans="1:16" s="60" customFormat="1" ht="14.25">
      <c r="A82" s="169">
        <v>62</v>
      </c>
      <c r="B82" s="197" t="s">
        <v>144</v>
      </c>
      <c r="C82" s="198">
        <v>295.9</v>
      </c>
      <c r="D82" s="178">
        <v>295.9</v>
      </c>
      <c r="E82" s="180">
        <v>0</v>
      </c>
      <c r="F82" s="181">
        <v>0</v>
      </c>
      <c r="G82" s="198">
        <v>295.9</v>
      </c>
      <c r="H82" s="202">
        <v>10770042.6</v>
      </c>
      <c r="I82" s="210">
        <v>0</v>
      </c>
      <c r="J82" s="181">
        <v>0</v>
      </c>
      <c r="K82" s="210">
        <v>0</v>
      </c>
      <c r="L82" s="181">
        <v>0</v>
      </c>
      <c r="M82" s="210">
        <v>0</v>
      </c>
      <c r="N82" s="181">
        <v>0</v>
      </c>
      <c r="O82" s="210">
        <v>0</v>
      </c>
      <c r="P82" s="181">
        <v>0</v>
      </c>
    </row>
    <row r="83" spans="1:16" s="60" customFormat="1" ht="14.25">
      <c r="A83" s="169">
        <v>63</v>
      </c>
      <c r="B83" s="206" t="s">
        <v>149</v>
      </c>
      <c r="C83" s="198">
        <v>293.1</v>
      </c>
      <c r="D83" s="178">
        <v>182.8</v>
      </c>
      <c r="E83" s="180">
        <v>0</v>
      </c>
      <c r="F83" s="181">
        <v>0</v>
      </c>
      <c r="G83" s="198">
        <v>293.1</v>
      </c>
      <c r="H83" s="202">
        <v>11232764.4</v>
      </c>
      <c r="I83" s="210">
        <v>0</v>
      </c>
      <c r="J83" s="181">
        <v>0</v>
      </c>
      <c r="K83" s="210">
        <v>0</v>
      </c>
      <c r="L83" s="181">
        <v>0</v>
      </c>
      <c r="M83" s="210">
        <v>0</v>
      </c>
      <c r="N83" s="181">
        <v>0</v>
      </c>
      <c r="O83" s="210">
        <v>0</v>
      </c>
      <c r="P83" s="181">
        <v>0</v>
      </c>
    </row>
    <row r="84" spans="1:16" s="60" customFormat="1" ht="14.25">
      <c r="A84" s="169">
        <v>64</v>
      </c>
      <c r="B84" s="206" t="s">
        <v>151</v>
      </c>
      <c r="C84" s="198">
        <v>141.3</v>
      </c>
      <c r="D84" s="178">
        <v>141.3</v>
      </c>
      <c r="E84" s="180">
        <v>0</v>
      </c>
      <c r="F84" s="181">
        <v>0</v>
      </c>
      <c r="G84" s="198">
        <v>141.3</v>
      </c>
      <c r="H84" s="202">
        <v>4801411.2</v>
      </c>
      <c r="I84" s="210">
        <v>0</v>
      </c>
      <c r="J84" s="181">
        <v>0</v>
      </c>
      <c r="K84" s="210">
        <v>0</v>
      </c>
      <c r="L84" s="181">
        <v>0</v>
      </c>
      <c r="M84" s="210">
        <v>0</v>
      </c>
      <c r="N84" s="181">
        <v>0</v>
      </c>
      <c r="O84" s="210">
        <v>0</v>
      </c>
      <c r="P84" s="181">
        <v>0</v>
      </c>
    </row>
    <row r="85" spans="1:16" s="60" customFormat="1" ht="14.25">
      <c r="A85" s="169">
        <v>65</v>
      </c>
      <c r="B85" s="220" t="s">
        <v>195</v>
      </c>
      <c r="C85" s="198">
        <v>67.4</v>
      </c>
      <c r="D85" s="178">
        <v>26.3</v>
      </c>
      <c r="E85" s="180">
        <v>0</v>
      </c>
      <c r="F85" s="181">
        <v>0</v>
      </c>
      <c r="G85" s="198">
        <v>67.4</v>
      </c>
      <c r="H85" s="202">
        <v>2583037.6</v>
      </c>
      <c r="I85" s="210">
        <v>0</v>
      </c>
      <c r="J85" s="181">
        <v>0</v>
      </c>
      <c r="K85" s="210">
        <v>0</v>
      </c>
      <c r="L85" s="181">
        <v>0</v>
      </c>
      <c r="M85" s="210">
        <v>0</v>
      </c>
      <c r="N85" s="181">
        <v>0</v>
      </c>
      <c r="O85" s="210">
        <v>0</v>
      </c>
      <c r="P85" s="181">
        <v>0</v>
      </c>
    </row>
    <row r="86" spans="1:16" s="60" customFormat="1" ht="14.25">
      <c r="A86" s="169">
        <v>66</v>
      </c>
      <c r="B86" s="220" t="s">
        <v>194</v>
      </c>
      <c r="C86" s="198">
        <v>128.39999999999998</v>
      </c>
      <c r="D86" s="178">
        <v>63.60000000000001</v>
      </c>
      <c r="E86" s="180">
        <v>0</v>
      </c>
      <c r="F86" s="181">
        <v>0</v>
      </c>
      <c r="G86" s="198">
        <v>128.39999999999998</v>
      </c>
      <c r="H86" s="202">
        <v>4920801.599999999</v>
      </c>
      <c r="I86" s="210">
        <v>0</v>
      </c>
      <c r="J86" s="181">
        <v>0</v>
      </c>
      <c r="K86" s="210">
        <v>0</v>
      </c>
      <c r="L86" s="181">
        <v>0</v>
      </c>
      <c r="M86" s="210">
        <v>0</v>
      </c>
      <c r="N86" s="181">
        <v>0</v>
      </c>
      <c r="O86" s="210">
        <v>0</v>
      </c>
      <c r="P86" s="181">
        <v>0</v>
      </c>
    </row>
    <row r="87" spans="1:16" s="60" customFormat="1" ht="14.25">
      <c r="A87" s="169">
        <v>67</v>
      </c>
      <c r="B87" s="220" t="s">
        <v>193</v>
      </c>
      <c r="C87" s="198">
        <v>114.6</v>
      </c>
      <c r="D87" s="178">
        <v>35.4</v>
      </c>
      <c r="E87" s="180">
        <v>0</v>
      </c>
      <c r="F87" s="181">
        <v>0</v>
      </c>
      <c r="G87" s="198">
        <v>114.6</v>
      </c>
      <c r="H87" s="202">
        <v>4391930.3999999985</v>
      </c>
      <c r="I87" s="210">
        <v>0</v>
      </c>
      <c r="J87" s="181">
        <v>0</v>
      </c>
      <c r="K87" s="210">
        <v>0</v>
      </c>
      <c r="L87" s="181">
        <v>0</v>
      </c>
      <c r="M87" s="210">
        <v>0</v>
      </c>
      <c r="N87" s="181">
        <v>0</v>
      </c>
      <c r="O87" s="210">
        <v>0</v>
      </c>
      <c r="P87" s="181">
        <v>0</v>
      </c>
    </row>
    <row r="88" spans="1:16" s="60" customFormat="1" ht="14.25">
      <c r="A88" s="169">
        <v>68</v>
      </c>
      <c r="B88" s="220" t="s">
        <v>154</v>
      </c>
      <c r="C88" s="198">
        <v>98.4</v>
      </c>
      <c r="D88" s="178">
        <v>57</v>
      </c>
      <c r="E88" s="180">
        <v>0</v>
      </c>
      <c r="F88" s="181">
        <v>0</v>
      </c>
      <c r="G88" s="198">
        <v>98.4</v>
      </c>
      <c r="H88" s="202">
        <v>3771081.5999999996</v>
      </c>
      <c r="I88" s="210">
        <v>0</v>
      </c>
      <c r="J88" s="181">
        <v>0</v>
      </c>
      <c r="K88" s="210">
        <v>0</v>
      </c>
      <c r="L88" s="181">
        <v>0</v>
      </c>
      <c r="M88" s="210">
        <v>0</v>
      </c>
      <c r="N88" s="181">
        <v>0</v>
      </c>
      <c r="O88" s="210">
        <v>0</v>
      </c>
      <c r="P88" s="181">
        <v>0</v>
      </c>
    </row>
    <row r="89" spans="1:16" s="60" customFormat="1" ht="14.25">
      <c r="A89" s="169">
        <v>69</v>
      </c>
      <c r="B89" s="220" t="s">
        <v>192</v>
      </c>
      <c r="C89" s="198">
        <v>311.5</v>
      </c>
      <c r="D89" s="178">
        <v>274.5</v>
      </c>
      <c r="E89" s="180">
        <v>0</v>
      </c>
      <c r="F89" s="181">
        <v>0</v>
      </c>
      <c r="G89" s="198">
        <v>311.5</v>
      </c>
      <c r="H89" s="202">
        <v>11937926</v>
      </c>
      <c r="I89" s="210">
        <v>0</v>
      </c>
      <c r="J89" s="181">
        <v>0</v>
      </c>
      <c r="K89" s="210">
        <v>0</v>
      </c>
      <c r="L89" s="181">
        <v>0</v>
      </c>
      <c r="M89" s="210">
        <v>0</v>
      </c>
      <c r="N89" s="181">
        <v>0</v>
      </c>
      <c r="O89" s="210">
        <v>0</v>
      </c>
      <c r="P89" s="181">
        <v>0</v>
      </c>
    </row>
    <row r="90" spans="1:16" s="60" customFormat="1" ht="14.25">
      <c r="A90" s="169">
        <v>70</v>
      </c>
      <c r="B90" s="220" t="s">
        <v>190</v>
      </c>
      <c r="C90" s="198">
        <v>127.6</v>
      </c>
      <c r="D90" s="178">
        <v>52.1</v>
      </c>
      <c r="E90" s="180">
        <v>0</v>
      </c>
      <c r="F90" s="181">
        <v>0</v>
      </c>
      <c r="G90" s="198">
        <v>127.6</v>
      </c>
      <c r="H90" s="202">
        <v>4890142.399999999</v>
      </c>
      <c r="I90" s="210">
        <v>0</v>
      </c>
      <c r="J90" s="181">
        <v>0</v>
      </c>
      <c r="K90" s="210">
        <v>0</v>
      </c>
      <c r="L90" s="181">
        <v>0</v>
      </c>
      <c r="M90" s="210">
        <v>0</v>
      </c>
      <c r="N90" s="181">
        <v>0</v>
      </c>
      <c r="O90" s="210">
        <v>0</v>
      </c>
      <c r="P90" s="181">
        <v>0</v>
      </c>
    </row>
    <row r="91" spans="1:16" s="60" customFormat="1" ht="15" thickBot="1">
      <c r="A91" s="169">
        <v>71</v>
      </c>
      <c r="B91" s="220" t="s">
        <v>166</v>
      </c>
      <c r="C91" s="198">
        <v>365.1</v>
      </c>
      <c r="D91" s="178">
        <v>270.6</v>
      </c>
      <c r="E91" s="180">
        <v>0</v>
      </c>
      <c r="F91" s="181">
        <v>0</v>
      </c>
      <c r="G91" s="198">
        <v>365.1</v>
      </c>
      <c r="H91" s="202">
        <v>13096248.2</v>
      </c>
      <c r="I91" s="210">
        <v>0</v>
      </c>
      <c r="J91" s="181">
        <v>0</v>
      </c>
      <c r="K91" s="210">
        <v>0</v>
      </c>
      <c r="L91" s="181">
        <v>0</v>
      </c>
      <c r="M91" s="210">
        <v>0</v>
      </c>
      <c r="N91" s="181">
        <v>0</v>
      </c>
      <c r="O91" s="210">
        <v>0</v>
      </c>
      <c r="P91" s="181">
        <v>0</v>
      </c>
    </row>
    <row r="92" spans="1:16" s="166" customFormat="1" ht="41.25" customHeight="1" thickBot="1">
      <c r="A92" s="613" t="s">
        <v>249</v>
      </c>
      <c r="B92" s="614"/>
      <c r="C92" s="212">
        <f aca="true" t="shared" si="3" ref="C92:P92">SUM(C80:C91)</f>
        <v>2120</v>
      </c>
      <c r="D92" s="212">
        <f t="shared" si="3"/>
        <v>1512.8999999999996</v>
      </c>
      <c r="E92" s="212">
        <f t="shared" si="3"/>
        <v>0</v>
      </c>
      <c r="F92" s="212">
        <f t="shared" si="3"/>
        <v>0</v>
      </c>
      <c r="G92" s="212">
        <f t="shared" si="3"/>
        <v>2120</v>
      </c>
      <c r="H92" s="212">
        <f t="shared" si="3"/>
        <v>79167236.8</v>
      </c>
      <c r="I92" s="212">
        <f t="shared" si="3"/>
        <v>0</v>
      </c>
      <c r="J92" s="212">
        <f t="shared" si="3"/>
        <v>0</v>
      </c>
      <c r="K92" s="212">
        <f t="shared" si="3"/>
        <v>0</v>
      </c>
      <c r="L92" s="212">
        <f t="shared" si="3"/>
        <v>0</v>
      </c>
      <c r="M92" s="212">
        <f t="shared" si="3"/>
        <v>0</v>
      </c>
      <c r="N92" s="212">
        <f t="shared" si="3"/>
        <v>0</v>
      </c>
      <c r="O92" s="212">
        <f t="shared" si="3"/>
        <v>0</v>
      </c>
      <c r="P92" s="212">
        <f t="shared" si="3"/>
        <v>0</v>
      </c>
    </row>
    <row r="93" spans="1:16" s="60" customFormat="1" ht="14.25">
      <c r="A93" s="169">
        <v>70</v>
      </c>
      <c r="B93" s="220" t="s">
        <v>199</v>
      </c>
      <c r="C93" s="198">
        <v>51.9</v>
      </c>
      <c r="D93" s="178">
        <v>19.1</v>
      </c>
      <c r="E93" s="180">
        <v>0</v>
      </c>
      <c r="F93" s="181">
        <v>0</v>
      </c>
      <c r="G93" s="198">
        <v>51.9</v>
      </c>
      <c r="H93" s="202">
        <v>1989015.5999999999</v>
      </c>
      <c r="I93" s="210">
        <v>0</v>
      </c>
      <c r="J93" s="181">
        <v>0</v>
      </c>
      <c r="K93" s="210">
        <v>0</v>
      </c>
      <c r="L93" s="181">
        <v>0</v>
      </c>
      <c r="M93" s="210">
        <v>0</v>
      </c>
      <c r="N93" s="181">
        <v>0</v>
      </c>
      <c r="O93" s="210">
        <v>0</v>
      </c>
      <c r="P93" s="181">
        <v>0</v>
      </c>
    </row>
    <row r="94" spans="1:16" s="60" customFormat="1" ht="14.25">
      <c r="A94" s="169">
        <v>71</v>
      </c>
      <c r="B94" s="220" t="s">
        <v>194</v>
      </c>
      <c r="C94" s="198">
        <v>20.8</v>
      </c>
      <c r="D94" s="178">
        <v>20.8</v>
      </c>
      <c r="E94" s="180">
        <v>0</v>
      </c>
      <c r="F94" s="181">
        <v>0</v>
      </c>
      <c r="G94" s="198">
        <v>20.8</v>
      </c>
      <c r="H94" s="202">
        <v>797139.2</v>
      </c>
      <c r="I94" s="210">
        <v>0</v>
      </c>
      <c r="J94" s="181">
        <v>0</v>
      </c>
      <c r="K94" s="210">
        <v>0</v>
      </c>
      <c r="L94" s="181">
        <v>0</v>
      </c>
      <c r="M94" s="210">
        <v>0</v>
      </c>
      <c r="N94" s="181">
        <v>0</v>
      </c>
      <c r="O94" s="210">
        <v>0</v>
      </c>
      <c r="P94" s="181">
        <v>0</v>
      </c>
    </row>
    <row r="95" spans="1:16" s="60" customFormat="1" ht="15" thickBot="1">
      <c r="A95" s="169">
        <v>72</v>
      </c>
      <c r="B95" s="220" t="s">
        <v>189</v>
      </c>
      <c r="C95" s="221">
        <v>162.4</v>
      </c>
      <c r="D95" s="178">
        <v>112.4</v>
      </c>
      <c r="E95" s="180">
        <v>0</v>
      </c>
      <c r="F95" s="181">
        <v>0</v>
      </c>
      <c r="G95" s="221">
        <v>162.4</v>
      </c>
      <c r="H95" s="202">
        <v>6223817.600000001</v>
      </c>
      <c r="I95" s="210">
        <v>0</v>
      </c>
      <c r="J95" s="181">
        <v>0</v>
      </c>
      <c r="K95" s="210">
        <v>0</v>
      </c>
      <c r="L95" s="181">
        <v>0</v>
      </c>
      <c r="M95" s="210">
        <v>0</v>
      </c>
      <c r="N95" s="181">
        <v>0</v>
      </c>
      <c r="O95" s="210">
        <v>0</v>
      </c>
      <c r="P95" s="181">
        <v>0</v>
      </c>
    </row>
    <row r="96" spans="1:16" s="166" customFormat="1" ht="41.25" customHeight="1" thickBot="1">
      <c r="A96" s="613" t="s">
        <v>247</v>
      </c>
      <c r="B96" s="614"/>
      <c r="C96" s="212">
        <f>SUM(C93:C95)</f>
        <v>235.10000000000002</v>
      </c>
      <c r="D96" s="212">
        <f>SUM(D93:D95)</f>
        <v>152.3</v>
      </c>
      <c r="E96" s="212">
        <f>SUM(E84:E95)</f>
        <v>0</v>
      </c>
      <c r="F96" s="212">
        <f>SUM(F84:F95)</f>
        <v>0</v>
      </c>
      <c r="G96" s="212">
        <f>SUM(G93:G95)</f>
        <v>235.10000000000002</v>
      </c>
      <c r="H96" s="212">
        <f>SUM(H93:H95)</f>
        <v>9009972.4</v>
      </c>
      <c r="I96" s="212">
        <f aca="true" t="shared" si="4" ref="I96:P97">SUM(I84:I95)</f>
        <v>0</v>
      </c>
      <c r="J96" s="212">
        <f t="shared" si="4"/>
        <v>0</v>
      </c>
      <c r="K96" s="212">
        <f t="shared" si="4"/>
        <v>0</v>
      </c>
      <c r="L96" s="212">
        <f t="shared" si="4"/>
        <v>0</v>
      </c>
      <c r="M96" s="212">
        <f t="shared" si="4"/>
        <v>0</v>
      </c>
      <c r="N96" s="212">
        <f t="shared" si="4"/>
        <v>0</v>
      </c>
      <c r="O96" s="212">
        <f t="shared" si="4"/>
        <v>0</v>
      </c>
      <c r="P96" s="212">
        <f t="shared" si="4"/>
        <v>0</v>
      </c>
    </row>
    <row r="97" spans="1:16" s="166" customFormat="1" ht="41.25" customHeight="1" thickBot="1">
      <c r="A97" s="613" t="s">
        <v>248</v>
      </c>
      <c r="B97" s="614"/>
      <c r="C97" s="212">
        <f aca="true" t="shared" si="5" ref="C97:H97">C92+C96</f>
        <v>2355.1</v>
      </c>
      <c r="D97" s="212">
        <f t="shared" si="5"/>
        <v>1665.1999999999996</v>
      </c>
      <c r="E97" s="212">
        <f t="shared" si="5"/>
        <v>0</v>
      </c>
      <c r="F97" s="212">
        <f t="shared" si="5"/>
        <v>0</v>
      </c>
      <c r="G97" s="212">
        <f t="shared" si="5"/>
        <v>2355.1</v>
      </c>
      <c r="H97" s="212">
        <f t="shared" si="5"/>
        <v>88177209.2</v>
      </c>
      <c r="I97" s="212">
        <f t="shared" si="4"/>
        <v>0</v>
      </c>
      <c r="J97" s="212">
        <f t="shared" si="4"/>
        <v>0</v>
      </c>
      <c r="K97" s="212">
        <f t="shared" si="4"/>
        <v>0</v>
      </c>
      <c r="L97" s="212">
        <f t="shared" si="4"/>
        <v>0</v>
      </c>
      <c r="M97" s="212">
        <f t="shared" si="4"/>
        <v>0</v>
      </c>
      <c r="N97" s="212">
        <f t="shared" si="4"/>
        <v>0</v>
      </c>
      <c r="O97" s="212">
        <f t="shared" si="4"/>
        <v>0</v>
      </c>
      <c r="P97" s="212">
        <f t="shared" si="4"/>
        <v>0</v>
      </c>
    </row>
    <row r="98" spans="1:16" s="166" customFormat="1" ht="25.5" customHeight="1" thickBot="1">
      <c r="A98" s="613" t="s">
        <v>236</v>
      </c>
      <c r="B98" s="615"/>
      <c r="C98" s="615"/>
      <c r="D98" s="615"/>
      <c r="E98" s="615"/>
      <c r="F98" s="615"/>
      <c r="G98" s="615"/>
      <c r="H98" s="615"/>
      <c r="I98" s="615"/>
      <c r="J98" s="615"/>
      <c r="K98" s="615"/>
      <c r="L98" s="615"/>
      <c r="M98" s="615"/>
      <c r="N98" s="615"/>
      <c r="O98" s="615"/>
      <c r="P98" s="616"/>
    </row>
    <row r="99" spans="1:16" s="166" customFormat="1" ht="12.75">
      <c r="A99" s="219">
        <v>1</v>
      </c>
      <c r="B99" s="219" t="s">
        <v>258</v>
      </c>
      <c r="C99" s="219">
        <v>387.5</v>
      </c>
      <c r="D99" s="380">
        <v>387.5</v>
      </c>
      <c r="E99" s="380">
        <v>47.6</v>
      </c>
      <c r="F99" s="380">
        <v>1924563.2</v>
      </c>
      <c r="G99" s="380">
        <v>0</v>
      </c>
      <c r="H99" s="380">
        <v>0</v>
      </c>
      <c r="I99" s="380">
        <v>339.9</v>
      </c>
      <c r="J99" s="380">
        <v>12936771.93</v>
      </c>
      <c r="K99" s="219">
        <v>0</v>
      </c>
      <c r="L99" s="219">
        <v>0</v>
      </c>
      <c r="M99" s="219">
        <v>0</v>
      </c>
      <c r="N99" s="219">
        <v>0</v>
      </c>
      <c r="O99" s="219">
        <v>0</v>
      </c>
      <c r="P99" s="219">
        <v>0</v>
      </c>
    </row>
    <row r="100" spans="1:16" s="166" customFormat="1" ht="12.75">
      <c r="A100" s="210">
        <v>2</v>
      </c>
      <c r="B100" s="210" t="s">
        <v>262</v>
      </c>
      <c r="C100" s="210">
        <v>464.9</v>
      </c>
      <c r="D100" s="379">
        <v>464.9</v>
      </c>
      <c r="E100" s="379">
        <v>120.3</v>
      </c>
      <c r="F100" s="379">
        <v>4863969.6</v>
      </c>
      <c r="G100" s="379">
        <v>0</v>
      </c>
      <c r="H100" s="379">
        <v>0</v>
      </c>
      <c r="I100" s="379">
        <v>344.6</v>
      </c>
      <c r="J100" s="379">
        <v>13061695.16</v>
      </c>
      <c r="K100" s="210">
        <v>0</v>
      </c>
      <c r="L100" s="210">
        <v>0</v>
      </c>
      <c r="M100" s="210">
        <v>0</v>
      </c>
      <c r="N100" s="210">
        <v>0</v>
      </c>
      <c r="O100" s="210">
        <v>0</v>
      </c>
      <c r="P100" s="210">
        <v>0</v>
      </c>
    </row>
    <row r="101" spans="1:16" s="166" customFormat="1" ht="57" customHeight="1">
      <c r="A101" s="378" t="s">
        <v>257</v>
      </c>
      <c r="B101" s="378" t="s">
        <v>288</v>
      </c>
      <c r="C101" s="378">
        <f>C100+C99</f>
        <v>852.4</v>
      </c>
      <c r="D101" s="378">
        <v>852.4</v>
      </c>
      <c r="E101" s="378">
        <v>167.9</v>
      </c>
      <c r="F101" s="381">
        <v>6788532.8</v>
      </c>
      <c r="G101" s="378">
        <v>0</v>
      </c>
      <c r="H101" s="378">
        <v>0</v>
      </c>
      <c r="I101" s="378">
        <v>684.5</v>
      </c>
      <c r="J101" s="381">
        <v>25998467.09</v>
      </c>
      <c r="K101" s="378">
        <v>0</v>
      </c>
      <c r="L101" s="378">
        <v>0</v>
      </c>
      <c r="M101" s="378">
        <v>0</v>
      </c>
      <c r="N101" s="378">
        <v>0</v>
      </c>
      <c r="O101" s="378">
        <v>0</v>
      </c>
      <c r="P101" s="378">
        <v>0</v>
      </c>
    </row>
    <row r="102" spans="1:25" s="293" customFormat="1" ht="14.25">
      <c r="A102" s="482">
        <v>73</v>
      </c>
      <c r="B102" s="483" t="s">
        <v>159</v>
      </c>
      <c r="C102" s="484">
        <v>48.5</v>
      </c>
      <c r="D102" s="485">
        <v>48.5</v>
      </c>
      <c r="E102" s="484">
        <v>48.5</v>
      </c>
      <c r="F102" s="486">
        <v>1960952</v>
      </c>
      <c r="G102" s="487">
        <v>0</v>
      </c>
      <c r="H102" s="488">
        <v>0</v>
      </c>
      <c r="I102" s="487">
        <v>0</v>
      </c>
      <c r="J102" s="488">
        <v>0</v>
      </c>
      <c r="K102" s="487">
        <v>0</v>
      </c>
      <c r="L102" s="488">
        <v>0</v>
      </c>
      <c r="M102" s="487">
        <v>0</v>
      </c>
      <c r="N102" s="488">
        <v>0</v>
      </c>
      <c r="O102" s="487">
        <v>0</v>
      </c>
      <c r="P102" s="488">
        <v>0</v>
      </c>
      <c r="Q102" s="480"/>
      <c r="R102" s="480"/>
      <c r="S102" s="480"/>
      <c r="T102" s="480"/>
      <c r="U102" s="480"/>
      <c r="V102" s="480"/>
      <c r="W102" s="480"/>
      <c r="X102" s="480"/>
      <c r="Y102" s="480"/>
    </row>
    <row r="103" spans="1:25" ht="14.25">
      <c r="A103" s="482">
        <v>74</v>
      </c>
      <c r="B103" s="489" t="s">
        <v>191</v>
      </c>
      <c r="C103" s="490">
        <v>131.7</v>
      </c>
      <c r="D103" s="491">
        <v>70.29999999999998</v>
      </c>
      <c r="E103" s="490">
        <v>131.7</v>
      </c>
      <c r="F103" s="486">
        <v>5324894.3999999985</v>
      </c>
      <c r="G103" s="478">
        <v>0</v>
      </c>
      <c r="H103" s="479">
        <v>0</v>
      </c>
      <c r="I103" s="478">
        <v>0</v>
      </c>
      <c r="J103" s="479">
        <v>0</v>
      </c>
      <c r="K103" s="478">
        <v>0</v>
      </c>
      <c r="L103" s="479">
        <v>0</v>
      </c>
      <c r="M103" s="478">
        <v>0</v>
      </c>
      <c r="N103" s="479">
        <v>0</v>
      </c>
      <c r="O103" s="478">
        <v>0</v>
      </c>
      <c r="P103" s="479">
        <v>0</v>
      </c>
      <c r="Q103" s="480"/>
      <c r="R103" s="480"/>
      <c r="S103" s="480"/>
      <c r="T103" s="480"/>
      <c r="U103" s="480"/>
      <c r="V103" s="480"/>
      <c r="W103" s="480"/>
      <c r="X103" s="480"/>
      <c r="Y103" s="480"/>
    </row>
    <row r="104" spans="1:25" s="293" customFormat="1" ht="14.25">
      <c r="A104" s="492">
        <v>75</v>
      </c>
      <c r="B104" s="493" t="s">
        <v>188</v>
      </c>
      <c r="C104" s="494">
        <v>175.7</v>
      </c>
      <c r="D104" s="473">
        <v>106.6</v>
      </c>
      <c r="E104" s="494">
        <v>175.7</v>
      </c>
      <c r="F104" s="486">
        <v>7851894.4</v>
      </c>
      <c r="G104" s="478">
        <v>0</v>
      </c>
      <c r="H104" s="479">
        <v>0</v>
      </c>
      <c r="I104" s="478">
        <v>0</v>
      </c>
      <c r="J104" s="479">
        <v>0</v>
      </c>
      <c r="K104" s="478">
        <v>0</v>
      </c>
      <c r="L104" s="479">
        <v>0</v>
      </c>
      <c r="M104" s="478">
        <v>0</v>
      </c>
      <c r="N104" s="479">
        <v>0</v>
      </c>
      <c r="O104" s="478">
        <v>0</v>
      </c>
      <c r="P104" s="479">
        <v>0</v>
      </c>
      <c r="Q104" s="480"/>
      <c r="R104" s="480"/>
      <c r="S104" s="480"/>
      <c r="T104" s="480"/>
      <c r="U104" s="480"/>
      <c r="V104" s="480"/>
      <c r="W104" s="480"/>
      <c r="X104" s="480"/>
      <c r="Y104" s="480"/>
    </row>
    <row r="105" spans="1:25" ht="14.25">
      <c r="A105" s="482">
        <v>76</v>
      </c>
      <c r="B105" s="493" t="s">
        <v>162</v>
      </c>
      <c r="C105" s="494">
        <v>188.5</v>
      </c>
      <c r="D105" s="473">
        <v>60</v>
      </c>
      <c r="E105" s="494">
        <v>188.5</v>
      </c>
      <c r="F105" s="486">
        <v>8199609.599999999</v>
      </c>
      <c r="G105" s="478">
        <v>0</v>
      </c>
      <c r="H105" s="479">
        <v>0</v>
      </c>
      <c r="I105" s="478">
        <v>0</v>
      </c>
      <c r="J105" s="479">
        <v>0</v>
      </c>
      <c r="K105" s="478">
        <v>0</v>
      </c>
      <c r="L105" s="479">
        <v>0</v>
      </c>
      <c r="M105" s="478">
        <v>0</v>
      </c>
      <c r="N105" s="479">
        <v>0</v>
      </c>
      <c r="O105" s="478">
        <v>0</v>
      </c>
      <c r="P105" s="479">
        <v>0</v>
      </c>
      <c r="Q105" s="480"/>
      <c r="R105" s="480"/>
      <c r="S105" s="480"/>
      <c r="T105" s="480"/>
      <c r="U105" s="480"/>
      <c r="V105" s="480"/>
      <c r="W105" s="480"/>
      <c r="X105" s="480"/>
      <c r="Y105" s="480"/>
    </row>
    <row r="106" spans="1:25" ht="14.25">
      <c r="A106" s="492">
        <v>77</v>
      </c>
      <c r="B106" s="493" t="s">
        <v>164</v>
      </c>
      <c r="C106" s="494">
        <v>284.9</v>
      </c>
      <c r="D106" s="473">
        <v>247.3</v>
      </c>
      <c r="E106" s="494">
        <v>284.9</v>
      </c>
      <c r="F106" s="486">
        <v>11907223.999999996</v>
      </c>
      <c r="G106" s="478">
        <v>0</v>
      </c>
      <c r="H106" s="479">
        <v>0</v>
      </c>
      <c r="I106" s="478">
        <v>0</v>
      </c>
      <c r="J106" s="479">
        <v>0</v>
      </c>
      <c r="K106" s="478">
        <v>0</v>
      </c>
      <c r="L106" s="479">
        <v>0</v>
      </c>
      <c r="M106" s="478">
        <v>0</v>
      </c>
      <c r="N106" s="479">
        <v>0</v>
      </c>
      <c r="O106" s="478">
        <v>0</v>
      </c>
      <c r="P106" s="479">
        <v>0</v>
      </c>
      <c r="Q106" s="480"/>
      <c r="R106" s="480"/>
      <c r="S106" s="480"/>
      <c r="T106" s="480"/>
      <c r="U106" s="480"/>
      <c r="V106" s="480"/>
      <c r="W106" s="480"/>
      <c r="X106" s="480"/>
      <c r="Y106" s="480"/>
    </row>
    <row r="107" spans="1:25" ht="14.25">
      <c r="A107" s="482">
        <v>78</v>
      </c>
      <c r="B107" s="495" t="s">
        <v>168</v>
      </c>
      <c r="C107" s="496">
        <v>267.7</v>
      </c>
      <c r="D107" s="473">
        <v>165</v>
      </c>
      <c r="E107" s="496">
        <v>267.7</v>
      </c>
      <c r="F107" s="486">
        <v>11494817.6</v>
      </c>
      <c r="G107" s="478">
        <v>0</v>
      </c>
      <c r="H107" s="479">
        <v>0</v>
      </c>
      <c r="I107" s="478">
        <v>0</v>
      </c>
      <c r="J107" s="479">
        <v>0</v>
      </c>
      <c r="K107" s="478">
        <v>0</v>
      </c>
      <c r="L107" s="479">
        <v>0</v>
      </c>
      <c r="M107" s="478">
        <v>0</v>
      </c>
      <c r="N107" s="479">
        <v>0</v>
      </c>
      <c r="O107" s="478">
        <v>0</v>
      </c>
      <c r="P107" s="479">
        <v>0</v>
      </c>
      <c r="Q107" s="480"/>
      <c r="R107" s="480"/>
      <c r="S107" s="480"/>
      <c r="T107" s="480"/>
      <c r="U107" s="480"/>
      <c r="V107" s="480"/>
      <c r="W107" s="480"/>
      <c r="X107" s="480"/>
      <c r="Y107" s="480"/>
    </row>
    <row r="108" spans="1:25" ht="14.25">
      <c r="A108" s="492">
        <v>79</v>
      </c>
      <c r="B108" s="483" t="s">
        <v>187</v>
      </c>
      <c r="C108" s="484">
        <v>177.2</v>
      </c>
      <c r="D108" s="485">
        <v>80.7</v>
      </c>
      <c r="E108" s="484">
        <v>177.2</v>
      </c>
      <c r="F108" s="486">
        <v>8009579.199999999</v>
      </c>
      <c r="G108" s="478">
        <v>0</v>
      </c>
      <c r="H108" s="479">
        <v>0</v>
      </c>
      <c r="I108" s="478">
        <v>0</v>
      </c>
      <c r="J108" s="479">
        <v>0</v>
      </c>
      <c r="K108" s="478">
        <v>0</v>
      </c>
      <c r="L108" s="479">
        <v>0</v>
      </c>
      <c r="M108" s="478">
        <v>0</v>
      </c>
      <c r="N108" s="479">
        <v>0</v>
      </c>
      <c r="O108" s="478">
        <v>0</v>
      </c>
      <c r="P108" s="479">
        <v>0</v>
      </c>
      <c r="Q108" s="480"/>
      <c r="R108" s="480"/>
      <c r="S108" s="480"/>
      <c r="T108" s="480"/>
      <c r="U108" s="480"/>
      <c r="V108" s="480"/>
      <c r="W108" s="480"/>
      <c r="X108" s="480"/>
      <c r="Y108" s="480"/>
    </row>
    <row r="109" spans="1:25" s="293" customFormat="1" ht="14.25">
      <c r="A109" s="482">
        <v>80</v>
      </c>
      <c r="B109" s="495" t="s">
        <v>186</v>
      </c>
      <c r="C109" s="496">
        <v>84.4</v>
      </c>
      <c r="D109" s="473">
        <v>0</v>
      </c>
      <c r="E109" s="496">
        <v>84.4</v>
      </c>
      <c r="F109" s="486">
        <v>3412460.8</v>
      </c>
      <c r="G109" s="478">
        <v>0</v>
      </c>
      <c r="H109" s="479">
        <v>0</v>
      </c>
      <c r="I109" s="478">
        <v>0</v>
      </c>
      <c r="J109" s="479">
        <v>0</v>
      </c>
      <c r="K109" s="478">
        <v>0</v>
      </c>
      <c r="L109" s="479">
        <v>0</v>
      </c>
      <c r="M109" s="478">
        <v>0</v>
      </c>
      <c r="N109" s="479">
        <v>0</v>
      </c>
      <c r="O109" s="478">
        <v>0</v>
      </c>
      <c r="P109" s="479">
        <v>0</v>
      </c>
      <c r="Q109" s="480"/>
      <c r="R109" s="480"/>
      <c r="S109" s="480"/>
      <c r="T109" s="480"/>
      <c r="U109" s="480"/>
      <c r="V109" s="480"/>
      <c r="W109" s="480"/>
      <c r="X109" s="480"/>
      <c r="Y109" s="480"/>
    </row>
    <row r="110" spans="1:25" s="293" customFormat="1" ht="14.25">
      <c r="A110" s="492">
        <v>81</v>
      </c>
      <c r="B110" s="495" t="s">
        <v>185</v>
      </c>
      <c r="C110" s="496">
        <v>157.4</v>
      </c>
      <c r="D110" s="473">
        <v>130.3</v>
      </c>
      <c r="E110" s="496">
        <v>157.4</v>
      </c>
      <c r="F110" s="486">
        <v>5461342.91</v>
      </c>
      <c r="G110" s="478">
        <v>0</v>
      </c>
      <c r="H110" s="479">
        <v>0</v>
      </c>
      <c r="I110" s="478">
        <v>0</v>
      </c>
      <c r="J110" s="479">
        <v>0</v>
      </c>
      <c r="K110" s="478">
        <v>0</v>
      </c>
      <c r="L110" s="479">
        <v>0</v>
      </c>
      <c r="M110" s="478">
        <v>0</v>
      </c>
      <c r="N110" s="479">
        <v>0</v>
      </c>
      <c r="O110" s="478">
        <v>0</v>
      </c>
      <c r="P110" s="479">
        <v>0</v>
      </c>
      <c r="Q110" s="480"/>
      <c r="R110" s="480"/>
      <c r="S110" s="480"/>
      <c r="T110" s="480"/>
      <c r="U110" s="480"/>
      <c r="V110" s="480"/>
      <c r="W110" s="480"/>
      <c r="X110" s="480"/>
      <c r="Y110" s="480"/>
    </row>
    <row r="111" spans="1:25" ht="14.25">
      <c r="A111" s="482">
        <v>82</v>
      </c>
      <c r="B111" s="495" t="s">
        <v>145</v>
      </c>
      <c r="C111" s="496">
        <v>142.8</v>
      </c>
      <c r="D111" s="473">
        <v>142.8</v>
      </c>
      <c r="E111" s="496">
        <v>142.8</v>
      </c>
      <c r="F111" s="486">
        <v>5773689.600000001</v>
      </c>
      <c r="G111" s="497">
        <v>0</v>
      </c>
      <c r="H111" s="498">
        <v>0</v>
      </c>
      <c r="I111" s="497">
        <v>0</v>
      </c>
      <c r="J111" s="498">
        <v>0</v>
      </c>
      <c r="K111" s="497">
        <v>0</v>
      </c>
      <c r="L111" s="498">
        <v>0</v>
      </c>
      <c r="M111" s="497">
        <v>0</v>
      </c>
      <c r="N111" s="498">
        <v>0</v>
      </c>
      <c r="O111" s="497">
        <v>0</v>
      </c>
      <c r="P111" s="498">
        <v>0</v>
      </c>
      <c r="Q111" s="480"/>
      <c r="R111" s="480"/>
      <c r="S111" s="480"/>
      <c r="T111" s="480"/>
      <c r="U111" s="480"/>
      <c r="V111" s="480"/>
      <c r="W111" s="480"/>
      <c r="X111" s="480"/>
      <c r="Y111" s="480"/>
    </row>
    <row r="112" spans="1:25" s="60" customFormat="1" ht="14.25">
      <c r="A112" s="492">
        <v>83</v>
      </c>
      <c r="B112" s="493" t="s">
        <v>147</v>
      </c>
      <c r="C112" s="494">
        <v>197.6</v>
      </c>
      <c r="D112" s="473">
        <v>175.7</v>
      </c>
      <c r="E112" s="494">
        <v>197.6</v>
      </c>
      <c r="F112" s="486">
        <v>8599886.399999999</v>
      </c>
      <c r="G112" s="478">
        <v>0</v>
      </c>
      <c r="H112" s="479">
        <v>0</v>
      </c>
      <c r="I112" s="478">
        <v>0</v>
      </c>
      <c r="J112" s="479">
        <v>0</v>
      </c>
      <c r="K112" s="478">
        <v>0</v>
      </c>
      <c r="L112" s="479">
        <v>0</v>
      </c>
      <c r="M112" s="478">
        <v>0</v>
      </c>
      <c r="N112" s="479">
        <v>0</v>
      </c>
      <c r="O112" s="478">
        <v>0</v>
      </c>
      <c r="P112" s="479">
        <v>0</v>
      </c>
      <c r="Q112" s="480"/>
      <c r="R112" s="480"/>
      <c r="S112" s="480"/>
      <c r="T112" s="480"/>
      <c r="U112" s="480"/>
      <c r="V112" s="480"/>
      <c r="W112" s="480"/>
      <c r="X112" s="480"/>
      <c r="Y112" s="480"/>
    </row>
    <row r="113" spans="1:25" s="60" customFormat="1" ht="14.25">
      <c r="A113" s="482">
        <v>84</v>
      </c>
      <c r="B113" s="499" t="s">
        <v>184</v>
      </c>
      <c r="C113" s="500">
        <v>121.4</v>
      </c>
      <c r="D113" s="473">
        <v>121.4</v>
      </c>
      <c r="E113" s="500">
        <v>121.4</v>
      </c>
      <c r="F113" s="486">
        <v>5248073.6</v>
      </c>
      <c r="G113" s="478">
        <v>0</v>
      </c>
      <c r="H113" s="479">
        <v>0</v>
      </c>
      <c r="I113" s="478">
        <v>0</v>
      </c>
      <c r="J113" s="479">
        <v>0</v>
      </c>
      <c r="K113" s="478">
        <v>0</v>
      </c>
      <c r="L113" s="479">
        <v>0</v>
      </c>
      <c r="M113" s="478">
        <v>0</v>
      </c>
      <c r="N113" s="479">
        <v>0</v>
      </c>
      <c r="O113" s="478">
        <v>0</v>
      </c>
      <c r="P113" s="479">
        <v>0</v>
      </c>
      <c r="Q113" s="480"/>
      <c r="R113" s="480"/>
      <c r="S113" s="480"/>
      <c r="T113" s="480"/>
      <c r="U113" s="480"/>
      <c r="V113" s="480"/>
      <c r="W113" s="480"/>
      <c r="X113" s="480"/>
      <c r="Y113" s="480"/>
    </row>
    <row r="114" spans="1:25" s="60" customFormat="1" ht="14.25">
      <c r="A114" s="492">
        <v>85</v>
      </c>
      <c r="B114" s="471" t="s">
        <v>183</v>
      </c>
      <c r="C114" s="472">
        <v>167.9</v>
      </c>
      <c r="D114" s="473">
        <v>167.9</v>
      </c>
      <c r="E114" s="472">
        <v>167.9</v>
      </c>
      <c r="F114" s="486">
        <v>6788532.799999999</v>
      </c>
      <c r="G114" s="478">
        <v>0</v>
      </c>
      <c r="H114" s="479">
        <v>0</v>
      </c>
      <c r="I114" s="478">
        <v>0</v>
      </c>
      <c r="J114" s="479">
        <v>0</v>
      </c>
      <c r="K114" s="478">
        <v>0</v>
      </c>
      <c r="L114" s="479">
        <v>0</v>
      </c>
      <c r="M114" s="478">
        <v>0</v>
      </c>
      <c r="N114" s="479">
        <v>0</v>
      </c>
      <c r="O114" s="478">
        <v>0</v>
      </c>
      <c r="P114" s="479">
        <v>0</v>
      </c>
      <c r="Q114" s="480"/>
      <c r="R114" s="480"/>
      <c r="S114" s="480"/>
      <c r="T114" s="480"/>
      <c r="U114" s="480"/>
      <c r="V114" s="480"/>
      <c r="W114" s="480"/>
      <c r="X114" s="480"/>
      <c r="Y114" s="480"/>
    </row>
    <row r="115" spans="1:25" s="293" customFormat="1" ht="14.25">
      <c r="A115" s="501">
        <v>86</v>
      </c>
      <c r="B115" s="483" t="s">
        <v>182</v>
      </c>
      <c r="C115" s="496">
        <v>117.5</v>
      </c>
      <c r="D115" s="485">
        <v>20.3</v>
      </c>
      <c r="E115" s="496">
        <v>117.5</v>
      </c>
      <c r="F115" s="486">
        <v>5062086.4</v>
      </c>
      <c r="G115" s="487">
        <v>0</v>
      </c>
      <c r="H115" s="488">
        <v>0</v>
      </c>
      <c r="I115" s="487">
        <v>0</v>
      </c>
      <c r="J115" s="488">
        <v>0</v>
      </c>
      <c r="K115" s="487">
        <v>0</v>
      </c>
      <c r="L115" s="488">
        <v>0</v>
      </c>
      <c r="M115" s="487">
        <v>0</v>
      </c>
      <c r="N115" s="488">
        <v>0</v>
      </c>
      <c r="O115" s="487">
        <v>0</v>
      </c>
      <c r="P115" s="488">
        <v>0</v>
      </c>
      <c r="Q115" s="480"/>
      <c r="R115" s="480"/>
      <c r="S115" s="480"/>
      <c r="T115" s="480"/>
      <c r="U115" s="480"/>
      <c r="V115" s="480"/>
      <c r="W115" s="480"/>
      <c r="X115" s="480"/>
      <c r="Y115" s="480"/>
    </row>
    <row r="116" spans="1:25" s="293" customFormat="1" ht="14.25">
      <c r="A116" s="470">
        <v>87</v>
      </c>
      <c r="B116" s="495" t="s">
        <v>174</v>
      </c>
      <c r="C116" s="496">
        <v>106.6</v>
      </c>
      <c r="D116" s="473">
        <v>32.4</v>
      </c>
      <c r="E116" s="496">
        <v>106.6</v>
      </c>
      <c r="F116" s="486">
        <v>5337024</v>
      </c>
      <c r="G116" s="478">
        <v>0</v>
      </c>
      <c r="H116" s="479">
        <v>0</v>
      </c>
      <c r="I116" s="478">
        <v>0</v>
      </c>
      <c r="J116" s="479">
        <v>0</v>
      </c>
      <c r="K116" s="478">
        <v>0</v>
      </c>
      <c r="L116" s="479">
        <v>0</v>
      </c>
      <c r="M116" s="478">
        <v>0</v>
      </c>
      <c r="N116" s="479">
        <v>0</v>
      </c>
      <c r="O116" s="478">
        <v>0</v>
      </c>
      <c r="P116" s="479">
        <v>0</v>
      </c>
      <c r="Q116" s="480"/>
      <c r="R116" s="480"/>
      <c r="S116" s="480"/>
      <c r="T116" s="480"/>
      <c r="U116" s="480"/>
      <c r="V116" s="480"/>
      <c r="W116" s="480"/>
      <c r="X116" s="480"/>
      <c r="Y116" s="480"/>
    </row>
    <row r="117" spans="1:25" ht="14.25">
      <c r="A117" s="501">
        <v>88</v>
      </c>
      <c r="B117" s="495" t="s">
        <v>181</v>
      </c>
      <c r="C117" s="496">
        <v>540.5</v>
      </c>
      <c r="D117" s="473">
        <v>354.9</v>
      </c>
      <c r="E117" s="496">
        <v>540.5</v>
      </c>
      <c r="F117" s="486">
        <v>21853496</v>
      </c>
      <c r="G117" s="478">
        <v>0</v>
      </c>
      <c r="H117" s="479">
        <v>0</v>
      </c>
      <c r="I117" s="478">
        <v>0</v>
      </c>
      <c r="J117" s="479">
        <v>0</v>
      </c>
      <c r="K117" s="478">
        <v>0</v>
      </c>
      <c r="L117" s="479">
        <v>0</v>
      </c>
      <c r="M117" s="478">
        <v>0</v>
      </c>
      <c r="N117" s="479">
        <v>0</v>
      </c>
      <c r="O117" s="478">
        <v>0</v>
      </c>
      <c r="P117" s="479">
        <v>0</v>
      </c>
      <c r="Q117" s="480"/>
      <c r="R117" s="480"/>
      <c r="S117" s="480"/>
      <c r="T117" s="480"/>
      <c r="U117" s="480"/>
      <c r="V117" s="480"/>
      <c r="W117" s="480"/>
      <c r="X117" s="480"/>
      <c r="Y117" s="480"/>
    </row>
    <row r="118" spans="1:25" s="293" customFormat="1" ht="14.25">
      <c r="A118" s="470">
        <v>89</v>
      </c>
      <c r="B118" s="495" t="s">
        <v>180</v>
      </c>
      <c r="C118" s="496">
        <v>139.9</v>
      </c>
      <c r="D118" s="473">
        <v>95.6</v>
      </c>
      <c r="E118" s="496">
        <v>139.9</v>
      </c>
      <c r="F118" s="486">
        <v>5656436.8</v>
      </c>
      <c r="G118" s="478">
        <v>0</v>
      </c>
      <c r="H118" s="479">
        <v>0</v>
      </c>
      <c r="I118" s="478">
        <v>0</v>
      </c>
      <c r="J118" s="479">
        <v>0</v>
      </c>
      <c r="K118" s="478">
        <v>0</v>
      </c>
      <c r="L118" s="479">
        <v>0</v>
      </c>
      <c r="M118" s="478">
        <v>0</v>
      </c>
      <c r="N118" s="479">
        <v>0</v>
      </c>
      <c r="O118" s="478">
        <v>0</v>
      </c>
      <c r="P118" s="479">
        <v>0</v>
      </c>
      <c r="Q118" s="480"/>
      <c r="R118" s="480"/>
      <c r="S118" s="480"/>
      <c r="T118" s="480"/>
      <c r="U118" s="480"/>
      <c r="V118" s="480"/>
      <c r="W118" s="480"/>
      <c r="X118" s="480"/>
      <c r="Y118" s="480"/>
    </row>
    <row r="119" spans="1:16" ht="15" thickBot="1">
      <c r="A119" s="196">
        <v>90</v>
      </c>
      <c r="B119" s="220" t="s">
        <v>179</v>
      </c>
      <c r="C119" s="222">
        <v>168.9</v>
      </c>
      <c r="D119" s="211">
        <v>103.7</v>
      </c>
      <c r="E119" s="222">
        <v>168.9</v>
      </c>
      <c r="F119" s="202">
        <v>7390969.599999999</v>
      </c>
      <c r="G119" s="210">
        <v>0</v>
      </c>
      <c r="H119" s="181">
        <v>0</v>
      </c>
      <c r="I119" s="210">
        <v>0</v>
      </c>
      <c r="J119" s="181">
        <v>0</v>
      </c>
      <c r="K119" s="210">
        <v>0</v>
      </c>
      <c r="L119" s="181">
        <v>0</v>
      </c>
      <c r="M119" s="210">
        <v>0</v>
      </c>
      <c r="N119" s="181">
        <v>0</v>
      </c>
      <c r="O119" s="210">
        <v>0</v>
      </c>
      <c r="P119" s="181">
        <v>0</v>
      </c>
    </row>
    <row r="120" spans="1:16" s="166" customFormat="1" ht="41.25" customHeight="1" thickBot="1">
      <c r="A120" s="613" t="s">
        <v>244</v>
      </c>
      <c r="B120" s="614"/>
      <c r="C120" s="212">
        <f>SUM(C102:C119)</f>
        <v>3219.1000000000004</v>
      </c>
      <c r="D120" s="212">
        <f aca="true" t="shared" si="6" ref="D120:P120">SUM(D102:D119)</f>
        <v>2123.4</v>
      </c>
      <c r="E120" s="212">
        <f t="shared" si="6"/>
        <v>3219.1000000000004</v>
      </c>
      <c r="F120" s="212">
        <f t="shared" si="6"/>
        <v>135332970.10999995</v>
      </c>
      <c r="G120" s="212">
        <f t="shared" si="6"/>
        <v>0</v>
      </c>
      <c r="H120" s="212">
        <f t="shared" si="6"/>
        <v>0</v>
      </c>
      <c r="I120" s="212">
        <f t="shared" si="6"/>
        <v>0</v>
      </c>
      <c r="J120" s="212">
        <f t="shared" si="6"/>
        <v>0</v>
      </c>
      <c r="K120" s="212">
        <f t="shared" si="6"/>
        <v>0</v>
      </c>
      <c r="L120" s="212">
        <f t="shared" si="6"/>
        <v>0</v>
      </c>
      <c r="M120" s="212">
        <f t="shared" si="6"/>
        <v>0</v>
      </c>
      <c r="N120" s="212">
        <f t="shared" si="6"/>
        <v>0</v>
      </c>
      <c r="O120" s="212">
        <f t="shared" si="6"/>
        <v>0</v>
      </c>
      <c r="P120" s="212">
        <f t="shared" si="6"/>
        <v>0</v>
      </c>
    </row>
    <row r="121" spans="1:25" s="293" customFormat="1" ht="14.25">
      <c r="A121" s="482">
        <v>73</v>
      </c>
      <c r="B121" s="483" t="s">
        <v>159</v>
      </c>
      <c r="C121" s="484">
        <v>100.6</v>
      </c>
      <c r="D121" s="485">
        <v>48</v>
      </c>
      <c r="E121" s="484">
        <v>100.6</v>
      </c>
      <c r="F121" s="486">
        <v>4067495.2</v>
      </c>
      <c r="G121" s="487">
        <v>0</v>
      </c>
      <c r="H121" s="488">
        <v>0</v>
      </c>
      <c r="I121" s="487">
        <v>0</v>
      </c>
      <c r="J121" s="488">
        <v>0</v>
      </c>
      <c r="K121" s="487">
        <v>0</v>
      </c>
      <c r="L121" s="488">
        <v>0</v>
      </c>
      <c r="M121" s="487">
        <v>0</v>
      </c>
      <c r="N121" s="488">
        <v>0</v>
      </c>
      <c r="O121" s="487">
        <v>0</v>
      </c>
      <c r="P121" s="488">
        <v>0</v>
      </c>
      <c r="Q121" s="480"/>
      <c r="R121" s="480"/>
      <c r="S121" s="480"/>
      <c r="T121" s="480"/>
      <c r="U121" s="480"/>
      <c r="V121" s="480"/>
      <c r="W121" s="480"/>
      <c r="X121" s="480"/>
      <c r="Y121" s="480"/>
    </row>
    <row r="122" spans="1:25" s="293" customFormat="1" ht="14.25">
      <c r="A122" s="492">
        <v>75</v>
      </c>
      <c r="B122" s="493" t="s">
        <v>188</v>
      </c>
      <c r="C122" s="494">
        <v>48.4</v>
      </c>
      <c r="D122" s="473">
        <v>0</v>
      </c>
      <c r="E122" s="494">
        <v>48.4</v>
      </c>
      <c r="F122" s="486">
        <v>1956908.8</v>
      </c>
      <c r="G122" s="478">
        <v>0</v>
      </c>
      <c r="H122" s="479">
        <v>0</v>
      </c>
      <c r="I122" s="478">
        <v>0</v>
      </c>
      <c r="J122" s="479">
        <v>0</v>
      </c>
      <c r="K122" s="478">
        <v>0</v>
      </c>
      <c r="L122" s="479">
        <v>0</v>
      </c>
      <c r="M122" s="478">
        <v>0</v>
      </c>
      <c r="N122" s="479">
        <v>0</v>
      </c>
      <c r="O122" s="478">
        <v>0</v>
      </c>
      <c r="P122" s="479">
        <v>0</v>
      </c>
      <c r="Q122" s="480"/>
      <c r="R122" s="480"/>
      <c r="S122" s="480"/>
      <c r="T122" s="480"/>
      <c r="U122" s="480"/>
      <c r="V122" s="480"/>
      <c r="W122" s="480"/>
      <c r="X122" s="480"/>
      <c r="Y122" s="480"/>
    </row>
    <row r="123" spans="1:25" s="293" customFormat="1" ht="14.25">
      <c r="A123" s="482">
        <v>80</v>
      </c>
      <c r="B123" s="495" t="s">
        <v>186</v>
      </c>
      <c r="C123" s="496">
        <v>45.7</v>
      </c>
      <c r="D123" s="473">
        <v>0</v>
      </c>
      <c r="E123" s="496">
        <v>45.7</v>
      </c>
      <c r="F123" s="486">
        <v>2264192</v>
      </c>
      <c r="G123" s="478">
        <v>0</v>
      </c>
      <c r="H123" s="479">
        <v>0</v>
      </c>
      <c r="I123" s="478">
        <v>0</v>
      </c>
      <c r="J123" s="479">
        <v>0</v>
      </c>
      <c r="K123" s="478">
        <v>0</v>
      </c>
      <c r="L123" s="479">
        <v>0</v>
      </c>
      <c r="M123" s="478">
        <v>0</v>
      </c>
      <c r="N123" s="479">
        <v>0</v>
      </c>
      <c r="O123" s="478">
        <v>0</v>
      </c>
      <c r="P123" s="479">
        <v>0</v>
      </c>
      <c r="Q123" s="480"/>
      <c r="R123" s="480"/>
      <c r="S123" s="480"/>
      <c r="T123" s="480"/>
      <c r="U123" s="480"/>
      <c r="V123" s="480"/>
      <c r="W123" s="480"/>
      <c r="X123" s="480"/>
      <c r="Y123" s="480"/>
    </row>
    <row r="124" spans="1:25" s="293" customFormat="1" ht="14.25">
      <c r="A124" s="492">
        <v>81</v>
      </c>
      <c r="B124" s="495" t="s">
        <v>185</v>
      </c>
      <c r="C124" s="496">
        <v>21.8</v>
      </c>
      <c r="D124" s="473">
        <v>21.8</v>
      </c>
      <c r="E124" s="496">
        <v>21.8</v>
      </c>
      <c r="F124" s="486">
        <v>1132096</v>
      </c>
      <c r="G124" s="478">
        <v>0</v>
      </c>
      <c r="H124" s="479">
        <v>0</v>
      </c>
      <c r="I124" s="478">
        <v>0</v>
      </c>
      <c r="J124" s="479">
        <v>0</v>
      </c>
      <c r="K124" s="478">
        <v>0</v>
      </c>
      <c r="L124" s="479">
        <v>0</v>
      </c>
      <c r="M124" s="478">
        <v>0</v>
      </c>
      <c r="N124" s="479">
        <v>0</v>
      </c>
      <c r="O124" s="478">
        <v>0</v>
      </c>
      <c r="P124" s="479">
        <v>0</v>
      </c>
      <c r="Q124" s="480"/>
      <c r="R124" s="480"/>
      <c r="S124" s="480"/>
      <c r="T124" s="480"/>
      <c r="U124" s="480"/>
      <c r="V124" s="480"/>
      <c r="W124" s="480"/>
      <c r="X124" s="480"/>
      <c r="Y124" s="480"/>
    </row>
    <row r="125" spans="1:25" s="293" customFormat="1" ht="14.25">
      <c r="A125" s="501">
        <v>86</v>
      </c>
      <c r="B125" s="483" t="s">
        <v>182</v>
      </c>
      <c r="C125" s="496">
        <v>133.4</v>
      </c>
      <c r="D125" s="485">
        <v>69.6</v>
      </c>
      <c r="E125" s="496">
        <v>133.4</v>
      </c>
      <c r="F125" s="486">
        <v>5741344</v>
      </c>
      <c r="G125" s="487">
        <v>0</v>
      </c>
      <c r="H125" s="488">
        <v>0</v>
      </c>
      <c r="I125" s="487">
        <v>0</v>
      </c>
      <c r="J125" s="488">
        <v>0</v>
      </c>
      <c r="K125" s="487">
        <v>0</v>
      </c>
      <c r="L125" s="488">
        <v>0</v>
      </c>
      <c r="M125" s="487">
        <v>0</v>
      </c>
      <c r="N125" s="488">
        <v>0</v>
      </c>
      <c r="O125" s="487">
        <v>0</v>
      </c>
      <c r="P125" s="488">
        <v>0</v>
      </c>
      <c r="Q125" s="480"/>
      <c r="R125" s="480"/>
      <c r="S125" s="480"/>
      <c r="T125" s="480"/>
      <c r="U125" s="480"/>
      <c r="V125" s="480"/>
      <c r="W125" s="480"/>
      <c r="X125" s="480"/>
      <c r="Y125" s="480"/>
    </row>
    <row r="126" spans="1:25" s="293" customFormat="1" ht="14.25">
      <c r="A126" s="303">
        <v>87</v>
      </c>
      <c r="B126" s="308" t="s">
        <v>174</v>
      </c>
      <c r="C126" s="309">
        <v>39.25</v>
      </c>
      <c r="D126" s="304">
        <v>39.25</v>
      </c>
      <c r="E126" s="309">
        <v>39.25</v>
      </c>
      <c r="F126" s="307">
        <v>1592652.84</v>
      </c>
      <c r="G126" s="305">
        <v>0</v>
      </c>
      <c r="H126" s="306">
        <v>0</v>
      </c>
      <c r="I126" s="305">
        <v>0</v>
      </c>
      <c r="J126" s="306">
        <v>0</v>
      </c>
      <c r="K126" s="305">
        <v>0</v>
      </c>
      <c r="L126" s="306">
        <v>0</v>
      </c>
      <c r="M126" s="305">
        <v>0</v>
      </c>
      <c r="N126" s="306">
        <v>0</v>
      </c>
      <c r="O126" s="305">
        <v>0</v>
      </c>
      <c r="P126" s="306">
        <v>0</v>
      </c>
      <c r="Q126" s="480"/>
      <c r="R126" s="480"/>
      <c r="S126" s="480"/>
      <c r="T126" s="480"/>
      <c r="U126" s="480"/>
      <c r="V126" s="480"/>
      <c r="W126" s="480"/>
      <c r="X126" s="480"/>
      <c r="Y126" s="480"/>
    </row>
    <row r="127" spans="1:25" s="293" customFormat="1" ht="15" thickBot="1">
      <c r="A127" s="470">
        <v>89</v>
      </c>
      <c r="B127" s="495" t="s">
        <v>180</v>
      </c>
      <c r="C127" s="496">
        <v>55.2</v>
      </c>
      <c r="D127" s="473">
        <v>0</v>
      </c>
      <c r="E127" s="496">
        <v>55.2</v>
      </c>
      <c r="F127" s="486">
        <v>2231846.4</v>
      </c>
      <c r="G127" s="478">
        <v>0</v>
      </c>
      <c r="H127" s="479">
        <v>0</v>
      </c>
      <c r="I127" s="478">
        <v>0</v>
      </c>
      <c r="J127" s="479">
        <v>0</v>
      </c>
      <c r="K127" s="478">
        <v>0</v>
      </c>
      <c r="L127" s="479">
        <v>0</v>
      </c>
      <c r="M127" s="478">
        <v>0</v>
      </c>
      <c r="N127" s="479">
        <v>0</v>
      </c>
      <c r="O127" s="478">
        <v>0</v>
      </c>
      <c r="P127" s="479">
        <v>0</v>
      </c>
      <c r="Q127" s="480"/>
      <c r="R127" s="480"/>
      <c r="S127" s="480"/>
      <c r="T127" s="480"/>
      <c r="U127" s="480"/>
      <c r="V127" s="480"/>
      <c r="W127" s="480"/>
      <c r="X127" s="480"/>
      <c r="Y127" s="480"/>
    </row>
    <row r="128" spans="1:16" s="166" customFormat="1" ht="41.25" customHeight="1" thickBot="1">
      <c r="A128" s="613" t="s">
        <v>245</v>
      </c>
      <c r="B128" s="614"/>
      <c r="C128" s="212">
        <f>SUM(C121:C127)</f>
        <v>444.34999999999997</v>
      </c>
      <c r="D128" s="212">
        <f aca="true" t="shared" si="7" ref="D128:P128">SUM(D121:D127)</f>
        <v>178.64999999999998</v>
      </c>
      <c r="E128" s="212">
        <f t="shared" si="7"/>
        <v>444.34999999999997</v>
      </c>
      <c r="F128" s="212">
        <f t="shared" si="7"/>
        <v>18986535.24</v>
      </c>
      <c r="G128" s="212">
        <f t="shared" si="7"/>
        <v>0</v>
      </c>
      <c r="H128" s="212">
        <f t="shared" si="7"/>
        <v>0</v>
      </c>
      <c r="I128" s="212">
        <f t="shared" si="7"/>
        <v>0</v>
      </c>
      <c r="J128" s="212">
        <f t="shared" si="7"/>
        <v>0</v>
      </c>
      <c r="K128" s="212">
        <f t="shared" si="7"/>
        <v>0</v>
      </c>
      <c r="L128" s="212">
        <f t="shared" si="7"/>
        <v>0</v>
      </c>
      <c r="M128" s="212">
        <f t="shared" si="7"/>
        <v>0</v>
      </c>
      <c r="N128" s="212">
        <f t="shared" si="7"/>
        <v>0</v>
      </c>
      <c r="O128" s="212">
        <f t="shared" si="7"/>
        <v>0</v>
      </c>
      <c r="P128" s="212">
        <f t="shared" si="7"/>
        <v>0</v>
      </c>
    </row>
    <row r="129" spans="1:16" s="225" customFormat="1" ht="50.25" customHeight="1" thickBot="1">
      <c r="A129" s="613" t="s">
        <v>246</v>
      </c>
      <c r="B129" s="614"/>
      <c r="C129" s="265">
        <f>C128+C120</f>
        <v>3663.4500000000003</v>
      </c>
      <c r="D129" s="265">
        <f>D128+D120</f>
        <v>2302.05</v>
      </c>
      <c r="E129" s="195">
        <f>E128+E120</f>
        <v>3663.4500000000003</v>
      </c>
      <c r="F129" s="195">
        <f>F128+F120</f>
        <v>154319505.34999996</v>
      </c>
      <c r="G129" s="223">
        <v>0</v>
      </c>
      <c r="H129" s="224">
        <v>0</v>
      </c>
      <c r="I129" s="266">
        <v>0</v>
      </c>
      <c r="J129" s="267">
        <v>0</v>
      </c>
      <c r="K129" s="266">
        <v>0</v>
      </c>
      <c r="L129" s="267">
        <v>0</v>
      </c>
      <c r="M129" s="266">
        <v>0</v>
      </c>
      <c r="N129" s="267">
        <v>0</v>
      </c>
      <c r="O129" s="266">
        <v>0</v>
      </c>
      <c r="P129" s="267">
        <v>0</v>
      </c>
    </row>
    <row r="130" spans="1:16" s="225" customFormat="1" ht="29.25" customHeight="1" thickBot="1">
      <c r="A130" s="613" t="s">
        <v>289</v>
      </c>
      <c r="B130" s="615"/>
      <c r="C130" s="226">
        <f>C129+C101+C97+C78+C63</f>
        <v>17702.35</v>
      </c>
      <c r="D130" s="226">
        <f aca="true" t="shared" si="8" ref="D130:P130">D129+D101+D97+D78+D63</f>
        <v>10708.75</v>
      </c>
      <c r="E130" s="226">
        <f t="shared" si="8"/>
        <v>3831.3500000000004</v>
      </c>
      <c r="F130" s="226">
        <f t="shared" si="8"/>
        <v>161108038.14999998</v>
      </c>
      <c r="G130" s="226">
        <f t="shared" si="8"/>
        <v>13030.5</v>
      </c>
      <c r="H130" s="226">
        <f t="shared" si="8"/>
        <v>454406109.59999996</v>
      </c>
      <c r="I130" s="226">
        <f t="shared" si="8"/>
        <v>684.5</v>
      </c>
      <c r="J130" s="226">
        <f t="shared" si="8"/>
        <v>25998467.09</v>
      </c>
      <c r="K130" s="226">
        <f t="shared" si="8"/>
        <v>156</v>
      </c>
      <c r="L130" s="226">
        <f t="shared" si="8"/>
        <v>2552949</v>
      </c>
      <c r="M130" s="226">
        <f t="shared" si="8"/>
        <v>0</v>
      </c>
      <c r="N130" s="226">
        <f t="shared" si="8"/>
        <v>0</v>
      </c>
      <c r="O130" s="226">
        <f t="shared" si="8"/>
        <v>0</v>
      </c>
      <c r="P130" s="226">
        <f t="shared" si="8"/>
        <v>0</v>
      </c>
    </row>
    <row r="131" spans="1:16" ht="14.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</row>
    <row r="132" spans="1:16" ht="14.25">
      <c r="A132" s="60"/>
      <c r="B132" s="60"/>
      <c r="C132" s="55"/>
      <c r="D132" s="60"/>
      <c r="E132" s="60"/>
      <c r="F132" s="60"/>
      <c r="G132" s="60"/>
      <c r="H132" s="55"/>
      <c r="I132" s="60"/>
      <c r="J132" s="60"/>
      <c r="K132" s="156"/>
      <c r="L132" s="167"/>
      <c r="M132" s="60"/>
      <c r="N132" s="60"/>
      <c r="O132" s="156"/>
      <c r="P132" s="167"/>
    </row>
    <row r="133" spans="1:16" ht="14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156"/>
      <c r="L133" s="156"/>
      <c r="M133" s="60"/>
      <c r="N133" s="60"/>
      <c r="O133" s="156"/>
      <c r="P133" s="156"/>
    </row>
    <row r="134" spans="1:16" ht="14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156"/>
      <c r="L134" s="156"/>
      <c r="M134" s="60"/>
      <c r="N134" s="60"/>
      <c r="O134" s="156"/>
      <c r="P134" s="156"/>
    </row>
    <row r="135" spans="1:16" ht="14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156"/>
      <c r="L135" s="156"/>
      <c r="M135" s="60"/>
      <c r="N135" s="60"/>
      <c r="O135" s="156"/>
      <c r="P135" s="156"/>
    </row>
    <row r="136" spans="1:16" ht="14.2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156"/>
      <c r="L136" s="156"/>
      <c r="M136" s="60"/>
      <c r="N136" s="60"/>
      <c r="O136" s="156"/>
      <c r="P136" s="156"/>
    </row>
    <row r="137" spans="1:16" ht="14.2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156"/>
      <c r="L137" s="156"/>
      <c r="M137" s="60"/>
      <c r="N137" s="60"/>
      <c r="O137" s="156"/>
      <c r="P137" s="156"/>
    </row>
    <row r="138" spans="1:16" ht="14.2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168"/>
      <c r="L138" s="168"/>
      <c r="M138" s="60"/>
      <c r="N138" s="60"/>
      <c r="O138" s="168"/>
      <c r="P138" s="168"/>
    </row>
    <row r="139" spans="1:16" ht="14.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156"/>
      <c r="L139" s="156"/>
      <c r="M139" s="60"/>
      <c r="N139" s="60"/>
      <c r="O139" s="156"/>
      <c r="P139" s="156"/>
    </row>
    <row r="140" spans="1:16" ht="14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156"/>
      <c r="L140" s="156"/>
      <c r="M140" s="60"/>
      <c r="N140" s="60"/>
      <c r="O140" s="156"/>
      <c r="P140" s="156"/>
    </row>
    <row r="141" spans="1:16" ht="14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156"/>
      <c r="L141" s="156"/>
      <c r="M141" s="60"/>
      <c r="N141" s="60"/>
      <c r="O141" s="156"/>
      <c r="P141" s="156"/>
    </row>
    <row r="142" spans="1:16" ht="14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</row>
    <row r="143" spans="1:16" ht="14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</row>
    <row r="144" spans="1:16" ht="14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</row>
    <row r="145" spans="1:16" ht="14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1:16" ht="14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</row>
    <row r="147" spans="1:16" ht="14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14.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</row>
    <row r="149" spans="1:16" ht="14.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</row>
    <row r="150" spans="1:16" ht="14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</row>
    <row r="151" spans="1:16" ht="14.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</row>
    <row r="152" spans="1:16" ht="14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</row>
    <row r="153" spans="1:16" ht="14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</row>
    <row r="154" spans="1:16" ht="14.2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</row>
    <row r="155" spans="1:16" ht="14.2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</row>
    <row r="156" spans="1:16" ht="14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</row>
    <row r="157" spans="1:16" ht="14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</row>
    <row r="158" spans="1:16" ht="14.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</row>
    <row r="159" spans="1:16" ht="14.2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</row>
    <row r="160" spans="1:16" ht="14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</row>
    <row r="161" spans="1:16" ht="14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</row>
    <row r="162" spans="1:16" ht="14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</row>
    <row r="163" spans="1:16" ht="14.2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</row>
    <row r="164" spans="1:16" ht="14.2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</row>
    <row r="165" spans="1:16" ht="14.2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</row>
    <row r="166" spans="1:16" ht="14.2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</row>
    <row r="167" spans="1:16" ht="14.2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</row>
    <row r="168" spans="1:16" ht="14.2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</row>
    <row r="169" spans="1:16" ht="14.2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</row>
    <row r="170" spans="1:16" ht="14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</row>
    <row r="171" spans="1:16" ht="14.2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</row>
    <row r="172" spans="1:16" ht="14.2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</row>
    <row r="173" spans="1:16" ht="14.2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</row>
    <row r="174" spans="1:16" ht="14.2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</row>
    <row r="175" spans="1:16" ht="14.2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</row>
    <row r="176" spans="1:16" ht="14.2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</row>
    <row r="177" spans="1:16" ht="14.2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</row>
    <row r="178" spans="1:16" ht="14.2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</row>
    <row r="179" spans="1:16" ht="14.2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</row>
    <row r="180" spans="1:16" ht="14.2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</row>
    <row r="181" spans="1:16" ht="14.2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</row>
    <row r="182" spans="1:16" ht="14.2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</row>
    <row r="183" spans="1:16" ht="14.2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</row>
    <row r="184" spans="1:16" ht="14.2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</row>
    <row r="185" spans="1:16" ht="14.2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</row>
    <row r="186" spans="1:16" ht="14.2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</row>
    <row r="187" spans="1:16" ht="14.2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</row>
    <row r="188" spans="1:16" ht="14.2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</row>
    <row r="189" spans="1:16" ht="14.2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1:16" ht="14.2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</row>
    <row r="191" spans="1:16" ht="14.2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</row>
    <row r="192" spans="1:16" ht="14.2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</row>
    <row r="193" spans="1:16" ht="14.2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</row>
    <row r="194" spans="1:16" ht="14.2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</row>
    <row r="195" spans="1:16" ht="14.2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</row>
    <row r="196" spans="1:16" ht="14.2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</row>
    <row r="197" spans="1:16" ht="14.2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</row>
    <row r="198" spans="1:16" ht="14.2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</row>
    <row r="199" spans="1:16" ht="14.2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</row>
    <row r="200" spans="1:16" ht="14.2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</row>
    <row r="201" spans="1:16" ht="14.2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</row>
    <row r="202" spans="1:16" ht="14.2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</row>
    <row r="203" spans="1:16" ht="14.2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</row>
    <row r="204" spans="1:16" ht="14.2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</row>
    <row r="205" spans="1:16" ht="14.2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</row>
    <row r="206" spans="1:16" ht="14.2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</row>
    <row r="207" spans="1:16" ht="14.2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</row>
    <row r="208" spans="1:16" ht="14.2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</row>
    <row r="209" spans="1:16" ht="14.2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</row>
    <row r="210" spans="1:16" ht="14.2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</row>
    <row r="211" spans="1:16" ht="14.2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</row>
    <row r="212" spans="1:16" ht="14.2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</row>
    <row r="213" spans="1:16" ht="14.2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</row>
    <row r="214" spans="1:16" ht="14.2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</row>
    <row r="215" spans="1:16" ht="14.2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</row>
    <row r="216" spans="1:16" ht="14.2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</row>
    <row r="217" spans="1:16" ht="14.2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</row>
    <row r="218" spans="1:16" ht="14.2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</row>
    <row r="219" spans="1:16" ht="14.2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</row>
    <row r="220" spans="1:16" ht="14.2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</row>
    <row r="221" spans="1:16" ht="14.2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</row>
    <row r="222" spans="1:16" ht="14.2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</row>
    <row r="223" spans="1:16" ht="14.2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</row>
    <row r="224" spans="1:16" ht="14.2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</row>
    <row r="225" spans="1:16" ht="14.2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</row>
    <row r="226" spans="1:16" ht="14.2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</row>
    <row r="227" spans="1:16" ht="14.2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</row>
    <row r="228" spans="1:16" ht="14.2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</row>
    <row r="229" spans="1:16" ht="14.2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</row>
    <row r="230" spans="1:16" ht="14.2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</row>
    <row r="231" spans="1:16" ht="14.2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</row>
    <row r="232" spans="1:16" ht="14.2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</row>
    <row r="233" spans="1:16" ht="14.2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</row>
    <row r="234" spans="1:16" ht="14.2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</row>
    <row r="235" spans="1:16" ht="14.2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</row>
    <row r="236" spans="1:16" ht="14.2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</row>
    <row r="237" spans="1:16" ht="14.2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</row>
    <row r="238" spans="1:16" ht="14.2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</row>
    <row r="239" spans="1:16" ht="14.2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</row>
    <row r="240" spans="1:16" ht="14.2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</row>
    <row r="241" spans="1:16" ht="14.2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</row>
    <row r="242" spans="1:16" ht="14.2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</row>
    <row r="243" spans="1:16" ht="14.2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</row>
    <row r="244" spans="1:16" ht="14.2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</row>
    <row r="245" spans="1:16" ht="14.2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</row>
    <row r="246" spans="1:16" ht="14.2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</row>
    <row r="247" spans="1:16" ht="14.2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</row>
    <row r="248" spans="1:16" ht="14.2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</row>
    <row r="249" spans="1:16" ht="14.2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</row>
    <row r="250" spans="1:16" ht="14.2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</row>
    <row r="251" spans="1:16" ht="14.2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</row>
    <row r="252" spans="1:16" ht="14.2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</row>
    <row r="253" spans="1:16" ht="14.2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</row>
    <row r="254" spans="1:16" ht="14.2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</row>
    <row r="255" spans="1:16" ht="14.2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</row>
    <row r="256" spans="1:16" ht="14.2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</row>
    <row r="257" spans="1:16" ht="14.2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</row>
    <row r="258" spans="1:16" ht="14.2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</row>
    <row r="259" spans="1:16" ht="14.2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</row>
    <row r="260" spans="1:16" ht="14.2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</row>
    <row r="261" spans="1:16" ht="14.2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</row>
    <row r="262" spans="1:16" ht="14.2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</row>
    <row r="263" spans="1:16" ht="14.2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</row>
    <row r="264" spans="1:16" ht="14.2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</row>
    <row r="265" spans="1:16" ht="14.2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</row>
    <row r="266" spans="1:16" ht="14.2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</row>
    <row r="267" spans="1:16" ht="14.2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</row>
    <row r="268" spans="1:16" ht="14.2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</row>
    <row r="269" spans="1:16" ht="14.2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</row>
    <row r="270" spans="1:16" ht="14.2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</row>
    <row r="271" spans="1:16" ht="14.2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</row>
    <row r="272" spans="1:16" ht="14.2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</row>
    <row r="273" spans="1:16" ht="14.2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</row>
    <row r="274" spans="1:16" ht="14.2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</row>
    <row r="275" spans="1:16" ht="14.2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</row>
    <row r="276" spans="1:16" ht="14.2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</row>
    <row r="277" spans="1:16" ht="14.2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</row>
    <row r="278" spans="1:16" ht="14.2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</row>
    <row r="279" spans="1:16" ht="14.2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</row>
    <row r="280" spans="1:16" ht="14.2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</row>
    <row r="281" spans="1:16" ht="14.2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</row>
    <row r="282" spans="1:16" ht="14.2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</row>
    <row r="283" spans="1:16" ht="14.2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</row>
    <row r="284" spans="1:16" ht="14.2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</row>
    <row r="285" spans="1:16" ht="14.2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</row>
    <row r="286" spans="1:16" ht="14.2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</row>
    <row r="287" spans="1:16" ht="14.2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</row>
    <row r="288" spans="1:16" ht="14.2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</row>
    <row r="289" spans="1:16" ht="14.2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</row>
    <row r="290" spans="1:16" ht="14.2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</row>
    <row r="291" spans="1:16" ht="14.2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</row>
    <row r="292" spans="1:16" ht="14.2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</row>
    <row r="293" spans="1:16" ht="14.2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</row>
    <row r="294" spans="1:16" ht="14.2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</row>
    <row r="295" spans="1:16" ht="14.2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</row>
    <row r="296" spans="1:16" ht="14.2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</row>
    <row r="297" spans="1:16" ht="14.2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</row>
    <row r="298" spans="1:16" ht="14.2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</row>
    <row r="299" spans="1:16" ht="14.2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</row>
    <row r="300" spans="1:16" ht="14.2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</row>
    <row r="301" spans="1:16" ht="14.2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</row>
    <row r="302" spans="1:16" ht="14.2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</row>
    <row r="303" spans="1:16" ht="14.2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</row>
    <row r="304" spans="1:16" ht="14.2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</row>
    <row r="305" spans="1:16" ht="14.2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</row>
    <row r="306" spans="1:16" ht="14.2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</row>
    <row r="307" spans="1:16" ht="14.2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</row>
    <row r="308" spans="1:16" ht="14.2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</row>
    <row r="309" spans="1:16" ht="14.2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</row>
    <row r="310" spans="1:16" ht="14.2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</row>
    <row r="311" spans="1:16" ht="14.2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</row>
    <row r="312" spans="1:16" ht="14.2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</row>
  </sheetData>
  <sheetProtection/>
  <mergeCells count="30">
    <mergeCell ref="E9:F9"/>
    <mergeCell ref="G9:H9"/>
    <mergeCell ref="I9:J9"/>
    <mergeCell ref="G2:P2"/>
    <mergeCell ref="I3:P3"/>
    <mergeCell ref="O1:P1"/>
    <mergeCell ref="K4:P4"/>
    <mergeCell ref="A6:P6"/>
    <mergeCell ref="A7:P7"/>
    <mergeCell ref="K9:L9"/>
    <mergeCell ref="A92:B92"/>
    <mergeCell ref="A98:P98"/>
    <mergeCell ref="B13:P13"/>
    <mergeCell ref="A63:B63"/>
    <mergeCell ref="A64:P64"/>
    <mergeCell ref="M9:N9"/>
    <mergeCell ref="O9:P9"/>
    <mergeCell ref="A9:A10"/>
    <mergeCell ref="B9:B10"/>
    <mergeCell ref="C9:D9"/>
    <mergeCell ref="A129:B129"/>
    <mergeCell ref="A130:B130"/>
    <mergeCell ref="A75:B75"/>
    <mergeCell ref="A79:P79"/>
    <mergeCell ref="A96:B96"/>
    <mergeCell ref="A97:B97"/>
    <mergeCell ref="A120:B120"/>
    <mergeCell ref="A128:B128"/>
    <mergeCell ref="A77:B77"/>
    <mergeCell ref="A78:B78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0" workbookViewId="0" topLeftCell="C4">
      <selection activeCell="G14" sqref="G14"/>
    </sheetView>
  </sheetViews>
  <sheetFormatPr defaultColWidth="9.140625" defaultRowHeight="15"/>
  <cols>
    <col min="2" max="2" width="38.00390625" style="0" customWidth="1"/>
  </cols>
  <sheetData>
    <row r="1" spans="1:23" ht="14.25" customHeight="1">
      <c r="A1" s="65"/>
      <c r="B1" s="65"/>
      <c r="C1" s="65"/>
      <c r="D1" s="65"/>
      <c r="E1" s="65"/>
      <c r="F1" s="65"/>
      <c r="G1" s="65"/>
      <c r="H1" s="65"/>
      <c r="I1" s="65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 t="s">
        <v>227</v>
      </c>
    </row>
    <row r="2" spans="1:23" ht="15">
      <c r="A2" s="66"/>
      <c r="B2" s="66"/>
      <c r="C2" s="66"/>
      <c r="D2" s="66"/>
      <c r="E2" s="66"/>
      <c r="F2" s="66"/>
      <c r="G2" s="66"/>
      <c r="H2" s="66"/>
      <c r="I2" s="66"/>
      <c r="J2" s="626" t="s">
        <v>265</v>
      </c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</row>
    <row r="3" spans="1:23" ht="15">
      <c r="A3" s="67"/>
      <c r="B3" s="67"/>
      <c r="C3" s="67"/>
      <c r="D3" s="67"/>
      <c r="E3" s="67"/>
      <c r="F3" s="67"/>
      <c r="G3" s="67"/>
      <c r="H3" s="67"/>
      <c r="I3" s="67"/>
      <c r="J3" s="626" t="s">
        <v>266</v>
      </c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</row>
    <row r="4" spans="1:23" ht="15">
      <c r="A4" s="67"/>
      <c r="B4" s="67"/>
      <c r="C4" s="67"/>
      <c r="D4" s="67"/>
      <c r="E4" s="67"/>
      <c r="F4" s="67"/>
      <c r="G4" s="67"/>
      <c r="H4" s="67"/>
      <c r="I4" s="67"/>
      <c r="J4" s="58"/>
      <c r="K4" s="629" t="s">
        <v>293</v>
      </c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</row>
    <row r="5" spans="1:23" ht="14.25">
      <c r="A5" s="630"/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30"/>
      <c r="S5" s="630"/>
      <c r="T5" s="630"/>
      <c r="U5" s="630"/>
      <c r="V5" s="630"/>
      <c r="W5" s="630"/>
    </row>
    <row r="6" spans="1:23" ht="15">
      <c r="A6" s="631" t="s">
        <v>201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</row>
    <row r="7" spans="1:23" ht="15.75" thickBot="1">
      <c r="A7" s="631" t="s">
        <v>202</v>
      </c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</row>
    <row r="8" spans="1:23" ht="15" thickBot="1">
      <c r="A8" s="636" t="s">
        <v>0</v>
      </c>
      <c r="B8" s="636" t="s">
        <v>203</v>
      </c>
      <c r="C8" s="633" t="s">
        <v>204</v>
      </c>
      <c r="D8" s="634"/>
      <c r="E8" s="634"/>
      <c r="F8" s="634"/>
      <c r="G8" s="634"/>
      <c r="H8" s="634"/>
      <c r="I8" s="635"/>
      <c r="J8" s="633" t="s">
        <v>205</v>
      </c>
      <c r="K8" s="634"/>
      <c r="L8" s="634"/>
      <c r="M8" s="634"/>
      <c r="N8" s="634"/>
      <c r="O8" s="634"/>
      <c r="P8" s="635"/>
      <c r="Q8" s="633" t="s">
        <v>206</v>
      </c>
      <c r="R8" s="634"/>
      <c r="S8" s="634"/>
      <c r="T8" s="634"/>
      <c r="U8" s="634"/>
      <c r="V8" s="634"/>
      <c r="W8" s="635"/>
    </row>
    <row r="9" spans="1:23" ht="15" thickBot="1">
      <c r="A9" s="637"/>
      <c r="B9" s="637"/>
      <c r="C9" s="68" t="s">
        <v>207</v>
      </c>
      <c r="D9" s="68" t="s">
        <v>208</v>
      </c>
      <c r="E9" s="68" t="s">
        <v>209</v>
      </c>
      <c r="F9" s="68" t="s">
        <v>212</v>
      </c>
      <c r="G9" s="68" t="s">
        <v>213</v>
      </c>
      <c r="H9" s="68" t="s">
        <v>275</v>
      </c>
      <c r="I9" s="68" t="s">
        <v>13</v>
      </c>
      <c r="J9" s="68" t="s">
        <v>207</v>
      </c>
      <c r="K9" s="68" t="s">
        <v>208</v>
      </c>
      <c r="L9" s="68" t="s">
        <v>209</v>
      </c>
      <c r="M9" s="68" t="s">
        <v>212</v>
      </c>
      <c r="N9" s="68" t="s">
        <v>213</v>
      </c>
      <c r="O9" s="68" t="s">
        <v>275</v>
      </c>
      <c r="P9" s="68" t="s">
        <v>13</v>
      </c>
      <c r="Q9" s="68" t="s">
        <v>207</v>
      </c>
      <c r="R9" s="68" t="s">
        <v>208</v>
      </c>
      <c r="S9" s="68" t="s">
        <v>209</v>
      </c>
      <c r="T9" s="68" t="s">
        <v>212</v>
      </c>
      <c r="U9" s="68" t="s">
        <v>213</v>
      </c>
      <c r="V9" s="68" t="s">
        <v>275</v>
      </c>
      <c r="W9" s="68" t="s">
        <v>13</v>
      </c>
    </row>
    <row r="10" spans="1:23" ht="15" thickBot="1">
      <c r="A10" s="638"/>
      <c r="B10" s="638"/>
      <c r="C10" s="69" t="s">
        <v>25</v>
      </c>
      <c r="D10" s="69" t="s">
        <v>25</v>
      </c>
      <c r="E10" s="69" t="s">
        <v>25</v>
      </c>
      <c r="F10" s="69" t="s">
        <v>25</v>
      </c>
      <c r="G10" s="69" t="s">
        <v>25</v>
      </c>
      <c r="H10" s="69" t="s">
        <v>25</v>
      </c>
      <c r="I10" s="69" t="s">
        <v>25</v>
      </c>
      <c r="J10" s="69" t="s">
        <v>26</v>
      </c>
      <c r="K10" s="69" t="s">
        <v>26</v>
      </c>
      <c r="L10" s="69" t="s">
        <v>26</v>
      </c>
      <c r="M10" s="69" t="s">
        <v>26</v>
      </c>
      <c r="N10" s="69" t="s">
        <v>26</v>
      </c>
      <c r="O10" s="69" t="s">
        <v>26</v>
      </c>
      <c r="P10" s="69" t="s">
        <v>26</v>
      </c>
      <c r="Q10" s="69" t="s">
        <v>24</v>
      </c>
      <c r="R10" s="69" t="s">
        <v>24</v>
      </c>
      <c r="S10" s="69" t="s">
        <v>24</v>
      </c>
      <c r="T10" s="69" t="s">
        <v>24</v>
      </c>
      <c r="U10" s="69" t="s">
        <v>24</v>
      </c>
      <c r="V10" s="69" t="s">
        <v>24</v>
      </c>
      <c r="W10" s="69" t="s">
        <v>24</v>
      </c>
    </row>
    <row r="11" spans="1:23" ht="14.25" hidden="1">
      <c r="A11" s="70">
        <v>1</v>
      </c>
      <c r="B11" s="71">
        <v>2</v>
      </c>
      <c r="C11" s="71">
        <v>3</v>
      </c>
      <c r="D11" s="71">
        <v>4</v>
      </c>
      <c r="E11" s="71"/>
      <c r="F11" s="71"/>
      <c r="G11" s="71"/>
      <c r="H11" s="71"/>
      <c r="I11" s="71">
        <v>6</v>
      </c>
      <c r="J11" s="71">
        <v>7</v>
      </c>
      <c r="K11" s="71">
        <v>8</v>
      </c>
      <c r="L11" s="71"/>
      <c r="M11" s="71"/>
      <c r="N11" s="71">
        <v>9</v>
      </c>
      <c r="O11" s="71"/>
      <c r="P11" s="71">
        <v>10</v>
      </c>
      <c r="Q11" s="71">
        <v>11</v>
      </c>
      <c r="R11" s="71">
        <v>12</v>
      </c>
      <c r="S11" s="71"/>
      <c r="T11" s="71"/>
      <c r="U11" s="71">
        <v>13</v>
      </c>
      <c r="V11" s="71"/>
      <c r="W11" s="71">
        <v>14</v>
      </c>
    </row>
    <row r="12" spans="1:23" s="364" customFormat="1" ht="23.25" thickBot="1">
      <c r="A12" s="375"/>
      <c r="B12" s="361" t="s">
        <v>276</v>
      </c>
      <c r="C12" s="362">
        <f>SUM(C21,C20)</f>
        <v>0</v>
      </c>
      <c r="D12" s="376">
        <f aca="true" t="shared" si="0" ref="D12:W12">SUM(D21,D20)</f>
        <v>0</v>
      </c>
      <c r="E12" s="376">
        <f t="shared" si="0"/>
        <v>408.70000000000005</v>
      </c>
      <c r="F12" s="376">
        <f t="shared" si="0"/>
        <v>399.90000000000003</v>
      </c>
      <c r="G12" s="362">
        <f t="shared" si="0"/>
        <v>1276.3999999999999</v>
      </c>
      <c r="H12" s="362">
        <v>15626.8</v>
      </c>
      <c r="I12" s="362">
        <v>17711.8</v>
      </c>
      <c r="J12" s="376">
        <f t="shared" si="0"/>
        <v>0</v>
      </c>
      <c r="K12" s="376">
        <f t="shared" si="0"/>
        <v>0</v>
      </c>
      <c r="L12" s="376">
        <f t="shared" si="0"/>
        <v>10</v>
      </c>
      <c r="M12" s="376">
        <f t="shared" si="0"/>
        <v>11</v>
      </c>
      <c r="N12" s="376">
        <f t="shared" si="0"/>
        <v>40</v>
      </c>
      <c r="O12" s="376">
        <f t="shared" si="0"/>
        <v>470</v>
      </c>
      <c r="P12" s="376">
        <f t="shared" si="0"/>
        <v>531</v>
      </c>
      <c r="Q12" s="376">
        <f t="shared" si="0"/>
        <v>0</v>
      </c>
      <c r="R12" s="376">
        <f t="shared" si="0"/>
        <v>0</v>
      </c>
      <c r="S12" s="376">
        <f t="shared" si="0"/>
        <v>22</v>
      </c>
      <c r="T12" s="376">
        <f t="shared" si="0"/>
        <v>24</v>
      </c>
      <c r="U12" s="376">
        <f t="shared" si="0"/>
        <v>76</v>
      </c>
      <c r="V12" s="376">
        <f t="shared" si="0"/>
        <v>948</v>
      </c>
      <c r="W12" s="369">
        <f t="shared" si="0"/>
        <v>1070</v>
      </c>
    </row>
    <row r="13" spans="1:23" s="73" customFormat="1" ht="24">
      <c r="A13" s="370"/>
      <c r="B13" s="371" t="s">
        <v>267</v>
      </c>
      <c r="C13" s="372">
        <v>0</v>
      </c>
      <c r="D13" s="372">
        <v>0</v>
      </c>
      <c r="E13" s="373"/>
      <c r="F13" s="373"/>
      <c r="H13" s="373">
        <v>8590.4</v>
      </c>
      <c r="I13" s="373">
        <v>8590.4</v>
      </c>
      <c r="J13" s="370">
        <v>0</v>
      </c>
      <c r="K13" s="374"/>
      <c r="L13" s="374"/>
      <c r="M13" s="374"/>
      <c r="O13" s="374">
        <v>272</v>
      </c>
      <c r="P13" s="370">
        <f>SUM(J13:O13)</f>
        <v>272</v>
      </c>
      <c r="Q13" s="370"/>
      <c r="R13" s="370"/>
      <c r="S13" s="370"/>
      <c r="T13" s="370"/>
      <c r="V13" s="370">
        <v>542</v>
      </c>
      <c r="W13" s="370">
        <f>SUM(Q13:V13)</f>
        <v>542</v>
      </c>
    </row>
    <row r="14" spans="1:23" s="152" customFormat="1" ht="24">
      <c r="A14" s="149"/>
      <c r="B14" s="264" t="s">
        <v>268</v>
      </c>
      <c r="C14" s="150">
        <v>0</v>
      </c>
      <c r="D14" s="150">
        <v>0</v>
      </c>
      <c r="E14" s="146">
        <f>242.9+165.8</f>
        <v>408.70000000000005</v>
      </c>
      <c r="F14" s="149">
        <f>108.8+291.1</f>
        <v>399.90000000000003</v>
      </c>
      <c r="G14" s="149">
        <f>175.2+187.8+227.6+148.4+170.7+548.9-182.2</f>
        <v>1276.3999999999999</v>
      </c>
      <c r="H14" s="149"/>
      <c r="I14" s="150">
        <f>SUM(E14:G14)</f>
        <v>2085</v>
      </c>
      <c r="J14" s="149">
        <v>0</v>
      </c>
      <c r="K14" s="149"/>
      <c r="L14" s="145">
        <f>6+4</f>
        <v>10</v>
      </c>
      <c r="M14" s="149">
        <f>3+8</f>
        <v>11</v>
      </c>
      <c r="N14" s="151">
        <f>5+5+7+5+18+5-5</f>
        <v>40</v>
      </c>
      <c r="O14" s="151"/>
      <c r="P14" s="149">
        <f>SUM(J14:N14)</f>
        <v>61</v>
      </c>
      <c r="Q14" s="149"/>
      <c r="R14" s="149"/>
      <c r="S14" s="149">
        <f>12+10</f>
        <v>22</v>
      </c>
      <c r="T14" s="149">
        <f>7+17</f>
        <v>24</v>
      </c>
      <c r="U14" s="149">
        <f>6+6+19+10+33+8-6</f>
        <v>76</v>
      </c>
      <c r="V14" s="149"/>
      <c r="W14" s="149">
        <f>SUM(Q14:U14)</f>
        <v>122</v>
      </c>
    </row>
    <row r="15" spans="1:23" s="152" customFormat="1" ht="24">
      <c r="A15" s="315"/>
      <c r="B15" s="262" t="s">
        <v>269</v>
      </c>
      <c r="C15" s="317">
        <v>0</v>
      </c>
      <c r="D15" s="317">
        <v>0</v>
      </c>
      <c r="E15" s="316"/>
      <c r="F15" s="315"/>
      <c r="G15" s="149"/>
      <c r="H15" s="320">
        <v>156</v>
      </c>
      <c r="I15" s="317">
        <v>156</v>
      </c>
      <c r="J15" s="315"/>
      <c r="K15" s="315"/>
      <c r="L15" s="318"/>
      <c r="M15" s="315"/>
      <c r="N15" s="149"/>
      <c r="O15" s="319">
        <v>4</v>
      </c>
      <c r="P15" s="315">
        <v>4</v>
      </c>
      <c r="Q15" s="315"/>
      <c r="R15" s="315"/>
      <c r="S15" s="315"/>
      <c r="T15" s="315"/>
      <c r="U15" s="149"/>
      <c r="V15" s="315">
        <v>5</v>
      </c>
      <c r="W15" s="315">
        <v>5</v>
      </c>
    </row>
    <row r="16" spans="1:23" s="73" customFormat="1" ht="24">
      <c r="A16" s="119"/>
      <c r="B16" s="262" t="s">
        <v>270</v>
      </c>
      <c r="C16" s="120">
        <v>0</v>
      </c>
      <c r="D16" s="120">
        <v>0</v>
      </c>
      <c r="E16" s="119"/>
      <c r="F16" s="101"/>
      <c r="G16" s="72"/>
      <c r="H16" s="101">
        <v>2120</v>
      </c>
      <c r="I16" s="120">
        <f>SUM(C16:H16)</f>
        <v>2120</v>
      </c>
      <c r="J16" s="119">
        <v>0</v>
      </c>
      <c r="K16" s="119"/>
      <c r="L16" s="119"/>
      <c r="M16" s="119"/>
      <c r="N16" s="72"/>
      <c r="O16" s="119">
        <v>63</v>
      </c>
      <c r="P16" s="119">
        <f>SUM(J16:O16)</f>
        <v>63</v>
      </c>
      <c r="Q16" s="119"/>
      <c r="R16" s="119"/>
      <c r="S16" s="119"/>
      <c r="T16" s="119"/>
      <c r="U16" s="72"/>
      <c r="V16" s="119">
        <v>132</v>
      </c>
      <c r="W16" s="119">
        <f>SUM(Q16:V16)</f>
        <v>132</v>
      </c>
    </row>
    <row r="17" spans="1:23" s="73" customFormat="1" ht="24">
      <c r="A17" s="119"/>
      <c r="B17" s="262" t="s">
        <v>271</v>
      </c>
      <c r="C17" s="120">
        <v>0</v>
      </c>
      <c r="D17" s="120">
        <v>0</v>
      </c>
      <c r="E17" s="119"/>
      <c r="F17" s="101"/>
      <c r="G17" s="72"/>
      <c r="H17" s="101">
        <v>235.1</v>
      </c>
      <c r="I17" s="120">
        <f>SUM(C17:H17)</f>
        <v>235.1</v>
      </c>
      <c r="J17" s="119">
        <v>0</v>
      </c>
      <c r="K17" s="119"/>
      <c r="L17" s="119"/>
      <c r="M17" s="119"/>
      <c r="N17" s="72"/>
      <c r="O17" s="119">
        <v>7</v>
      </c>
      <c r="P17" s="119">
        <f>SUM(J17:O17)</f>
        <v>7</v>
      </c>
      <c r="Q17" s="119"/>
      <c r="R17" s="119"/>
      <c r="S17" s="119"/>
      <c r="T17" s="119"/>
      <c r="U17" s="72"/>
      <c r="V17" s="119">
        <v>14</v>
      </c>
      <c r="W17" s="119">
        <f>SUM(Q17:V17)</f>
        <v>14</v>
      </c>
    </row>
    <row r="18" spans="1:23" s="73" customFormat="1" ht="24">
      <c r="A18" s="72"/>
      <c r="B18" s="263" t="s">
        <v>272</v>
      </c>
      <c r="C18" s="74">
        <v>0</v>
      </c>
      <c r="D18" s="74">
        <v>0</v>
      </c>
      <c r="E18" s="72"/>
      <c r="F18" s="72"/>
      <c r="G18" s="72"/>
      <c r="H18" s="42">
        <v>3219.1</v>
      </c>
      <c r="I18" s="74">
        <f>SUM(C18:H18)</f>
        <v>3219.1</v>
      </c>
      <c r="J18" s="72">
        <v>0</v>
      </c>
      <c r="K18" s="72"/>
      <c r="L18" s="72"/>
      <c r="M18" s="72"/>
      <c r="N18" s="72"/>
      <c r="O18" s="72">
        <v>88</v>
      </c>
      <c r="P18" s="72">
        <f>SUM(J18:O18)</f>
        <v>88</v>
      </c>
      <c r="Q18" s="72"/>
      <c r="R18" s="72"/>
      <c r="S18" s="72"/>
      <c r="T18" s="72"/>
      <c r="U18" s="72"/>
      <c r="V18" s="72">
        <v>178</v>
      </c>
      <c r="W18" s="72">
        <f>SUM(Q18:V18)</f>
        <v>178</v>
      </c>
    </row>
    <row r="19" spans="1:23" s="73" customFormat="1" ht="24" thickBot="1">
      <c r="A19" s="310"/>
      <c r="B19" s="263" t="s">
        <v>273</v>
      </c>
      <c r="C19" s="312">
        <v>0</v>
      </c>
      <c r="D19" s="312">
        <v>0</v>
      </c>
      <c r="E19" s="311"/>
      <c r="F19" s="311"/>
      <c r="G19" s="42"/>
      <c r="H19" s="105">
        <v>444.35</v>
      </c>
      <c r="I19" s="105">
        <v>444.35</v>
      </c>
      <c r="J19" s="311"/>
      <c r="K19" s="311"/>
      <c r="L19" s="311"/>
      <c r="M19" s="311"/>
      <c r="N19" s="311"/>
      <c r="O19" s="311">
        <v>13</v>
      </c>
      <c r="P19" s="311">
        <v>13</v>
      </c>
      <c r="Q19" s="311"/>
      <c r="R19" s="311"/>
      <c r="S19" s="311"/>
      <c r="T19" s="311"/>
      <c r="U19" s="311"/>
      <c r="V19" s="311">
        <v>29</v>
      </c>
      <c r="W19" s="311">
        <v>29</v>
      </c>
    </row>
    <row r="20" spans="1:23" s="364" customFormat="1" ht="12" thickBot="1">
      <c r="A20" s="368" t="s">
        <v>210</v>
      </c>
      <c r="B20" s="365" t="s">
        <v>211</v>
      </c>
      <c r="C20" s="366">
        <v>0</v>
      </c>
      <c r="D20" s="366">
        <f>SUM(D13:D24)</f>
        <v>0</v>
      </c>
      <c r="E20" s="366">
        <f aca="true" t="shared" si="1" ref="E20:T20">SUM(E13:E18)</f>
        <v>408.70000000000005</v>
      </c>
      <c r="F20" s="366">
        <f t="shared" si="1"/>
        <v>399.90000000000003</v>
      </c>
      <c r="G20" s="377">
        <f t="shared" si="1"/>
        <v>1276.3999999999999</v>
      </c>
      <c r="H20" s="366">
        <f>SUM(H13:H19)</f>
        <v>14764.95</v>
      </c>
      <c r="I20" s="366">
        <f>SUM(I13:I19)</f>
        <v>16849.949999999997</v>
      </c>
      <c r="J20" s="367">
        <f t="shared" si="1"/>
        <v>0</v>
      </c>
      <c r="K20" s="367">
        <f t="shared" si="1"/>
        <v>0</v>
      </c>
      <c r="L20" s="367">
        <f t="shared" si="1"/>
        <v>10</v>
      </c>
      <c r="M20" s="367">
        <f t="shared" si="1"/>
        <v>11</v>
      </c>
      <c r="N20" s="367">
        <f t="shared" si="1"/>
        <v>40</v>
      </c>
      <c r="O20" s="367">
        <f>SUM(O13:O19)</f>
        <v>447</v>
      </c>
      <c r="P20" s="367">
        <f>SUM(P13:P19)</f>
        <v>508</v>
      </c>
      <c r="Q20" s="367">
        <f t="shared" si="1"/>
        <v>0</v>
      </c>
      <c r="R20" s="367">
        <f t="shared" si="1"/>
        <v>0</v>
      </c>
      <c r="S20" s="367">
        <f t="shared" si="1"/>
        <v>22</v>
      </c>
      <c r="T20" s="367">
        <f t="shared" si="1"/>
        <v>24</v>
      </c>
      <c r="U20" s="367">
        <f>SUM(U13:U14)</f>
        <v>76</v>
      </c>
      <c r="V20" s="367">
        <f>SUM(V13:V19)</f>
        <v>900</v>
      </c>
      <c r="W20" s="367">
        <f>SUM(W13:W19)</f>
        <v>1022</v>
      </c>
    </row>
    <row r="21" spans="1:23" s="73" customFormat="1" ht="23.25" thickBot="1">
      <c r="A21" s="360"/>
      <c r="B21" s="361" t="s">
        <v>274</v>
      </c>
      <c r="C21" s="362">
        <v>0</v>
      </c>
      <c r="D21" s="362">
        <v>0</v>
      </c>
      <c r="E21" s="362">
        <v>0</v>
      </c>
      <c r="F21" s="362">
        <v>0</v>
      </c>
      <c r="G21" s="362">
        <v>0</v>
      </c>
      <c r="H21" s="362">
        <v>852.4</v>
      </c>
      <c r="I21" s="362">
        <f>H21</f>
        <v>852.4</v>
      </c>
      <c r="J21" s="363">
        <v>0</v>
      </c>
      <c r="K21" s="363">
        <v>0</v>
      </c>
      <c r="L21" s="363">
        <v>0</v>
      </c>
      <c r="M21" s="363">
        <v>0</v>
      </c>
      <c r="N21" s="363">
        <v>0</v>
      </c>
      <c r="O21" s="363">
        <v>23</v>
      </c>
      <c r="P21" s="363">
        <v>23</v>
      </c>
      <c r="Q21" s="363">
        <v>0</v>
      </c>
      <c r="R21" s="363">
        <v>0</v>
      </c>
      <c r="S21" s="363">
        <v>0</v>
      </c>
      <c r="T21" s="363">
        <v>0</v>
      </c>
      <c r="U21" s="363">
        <v>0</v>
      </c>
      <c r="V21" s="363">
        <v>48</v>
      </c>
      <c r="W21" s="369">
        <v>48</v>
      </c>
    </row>
    <row r="22" spans="1:23" s="73" customFormat="1" ht="12">
      <c r="A22" s="359"/>
      <c r="B22" s="359"/>
      <c r="C22" s="122"/>
      <c r="D22" s="122"/>
      <c r="E22" s="122"/>
      <c r="F22" s="122"/>
      <c r="G22" s="122"/>
      <c r="H22" s="122"/>
      <c r="I22" s="122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4"/>
    </row>
    <row r="23" spans="1:23" s="73" customFormat="1" ht="12">
      <c r="A23" s="121"/>
      <c r="B23" s="121"/>
      <c r="C23" s="122"/>
      <c r="D23" s="122"/>
      <c r="E23" s="122"/>
      <c r="F23" s="122"/>
      <c r="G23" s="122"/>
      <c r="H23" s="122"/>
      <c r="I23" s="122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4"/>
    </row>
    <row r="24" ht="14.25">
      <c r="W24" s="75"/>
    </row>
    <row r="27" ht="14.25">
      <c r="M27" t="s">
        <v>178</v>
      </c>
    </row>
    <row r="29" ht="14.25">
      <c r="N29" t="s">
        <v>178</v>
      </c>
    </row>
    <row r="32" ht="14.25">
      <c r="D32" t="s">
        <v>178</v>
      </c>
    </row>
  </sheetData>
  <sheetProtection/>
  <mergeCells count="11">
    <mergeCell ref="A7:W7"/>
    <mergeCell ref="J2:W2"/>
    <mergeCell ref="J3:W3"/>
    <mergeCell ref="K4:W4"/>
    <mergeCell ref="A5:W5"/>
    <mergeCell ref="A6:W6"/>
    <mergeCell ref="Q8:W8"/>
    <mergeCell ref="A8:A10"/>
    <mergeCell ref="B8:B10"/>
    <mergeCell ref="C8:I8"/>
    <mergeCell ref="J8:P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0:B16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14.7109375" style="0" customWidth="1"/>
  </cols>
  <sheetData>
    <row r="10" ht="15">
      <c r="B10" s="383">
        <v>149293810</v>
      </c>
    </row>
    <row r="11" ht="15">
      <c r="B11" s="384">
        <v>37978275</v>
      </c>
    </row>
    <row r="12" ht="15">
      <c r="B12" s="384">
        <v>34860699.14</v>
      </c>
    </row>
    <row r="13" ht="15">
      <c r="B13" s="385">
        <v>27183715.84</v>
      </c>
    </row>
    <row r="14" ht="14.25">
      <c r="B14" s="126">
        <f>B10+B11+B12+B13</f>
        <v>249316499.98</v>
      </c>
    </row>
    <row r="15" ht="14.25">
      <c r="B15" s="126">
        <v>2225767.16</v>
      </c>
    </row>
    <row r="16" ht="14.25">
      <c r="B16" s="126">
        <f>B15+B14</f>
        <v>251542267.14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Пользователь</cp:lastModifiedBy>
  <cp:lastPrinted>2023-11-30T14:13:40Z</cp:lastPrinted>
  <dcterms:created xsi:type="dcterms:W3CDTF">2014-04-09T09:57:42Z</dcterms:created>
  <dcterms:modified xsi:type="dcterms:W3CDTF">2023-11-30T14:15:33Z</dcterms:modified>
  <cp:category/>
  <cp:version/>
  <cp:contentType/>
  <cp:contentStatus/>
</cp:coreProperties>
</file>