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7935" activeTab="0"/>
  </bookViews>
  <sheets>
    <sheet name="приложение 2 доходы ГО" sheetId="1" r:id="rId1"/>
  </sheets>
  <definedNames>
    <definedName name="_xlnm.Print_Area" localSheetId="0">'приложение 2 доходы ГО'!$A$1:$G$205</definedName>
  </definedNames>
  <calcPr fullCalcOnLoad="1"/>
</workbook>
</file>

<file path=xl/sharedStrings.xml><?xml version="1.0" encoding="utf-8"?>
<sst xmlns="http://schemas.openxmlformats.org/spreadsheetml/2006/main" count="521" uniqueCount="343">
  <si>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</si>
  <si>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</si>
  <si>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</si>
  <si>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</si>
  <si>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</si>
  <si>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</si>
  <si>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</si>
  <si>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</si>
  <si>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</si>
  <si>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</si>
  <si>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</si>
  <si>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</si>
  <si>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</si>
  <si>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</si>
  <si>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</si>
  <si>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</si>
  <si>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</si>
  <si>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</si>
  <si>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</si>
  <si>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</si>
  <si>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</si>
  <si>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</si>
  <si>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</si>
  <si>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</si>
  <si>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</si>
  <si>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</si>
  <si>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</si>
  <si>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</si>
  <si>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</si>
  <si>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</si>
  <si>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</si>
  <si>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</si>
  <si>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</si>
  <si>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</si>
  <si>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</si>
  <si>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</si>
  <si>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</si>
  <si>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</si>
  <si>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</si>
  <si>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</si>
  <si>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</si>
  <si>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</si>
  <si>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</si>
  <si>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</si>
  <si>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</si>
  <si>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</si>
  <si>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</si>
  <si>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</si>
  <si>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</si>
  <si>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</si>
  <si>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</si>
  <si>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</si>
  <si>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</si>
  <si>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</si>
  <si>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</si>
  <si>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</si>
  <si>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</si>
  <si>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</si>
  <si>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</si>
  <si>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</si>
  <si>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</si>
  <si>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</si>
  <si>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</si>
  <si>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</si>
  <si>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</si>
  <si>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</si>
  <si>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</si>
  <si>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</si>
  <si>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</si>
  <si>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</si>
  <si>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</si>
  <si>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</si>
  <si>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</si>
  <si>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</si>
  <si>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</si>
  <si>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</si>
  <si>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</si>
  <si>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</si>
  <si>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</si>
  <si>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</si>
  <si>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</si>
  <si>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</si>
  <si>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</si>
  <si>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</si>
  <si>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</si>
  <si>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</si>
  <si>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</si>
  <si>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</si>
  <si>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</si>
  <si>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</si>
  <si>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</si>
  <si>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</si>
  <si>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</si>
  <si>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</si>
  <si>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</si>
  <si>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</si>
  <si>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1 17 01050 00 0000 180  </t>
  </si>
  <si>
    <t xml:space="preserve">1 17 05000 00 0000 180  </t>
  </si>
  <si>
    <t>Прочие неналоговые доходы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</si>
  <si>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</si>
  <si>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</si>
  <si>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</si>
  <si>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</si>
  <si>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2 02 30024 05 0000 151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</si>
  <si>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</si>
  <si>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</si>
  <si>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</si>
  <si>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Собств. Ср.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</si>
  <si>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</si>
  <si>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</si>
  <si>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</si>
  <si>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</si>
  <si>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</si>
  <si>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</si>
  <si>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</si>
  <si>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</si>
  <si>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</si>
  <si>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</si>
  <si>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</si>
  <si>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</si>
  <si>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</si>
  <si>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</si>
  <si>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</si>
  <si>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</si>
  <si>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</si>
  <si>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</si>
  <si>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</si>
  <si>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</si>
  <si>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</si>
  <si>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</si>
  <si>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</si>
  <si>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</si>
  <si>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</si>
  <si>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</si>
  <si>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</si>
  <si>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</si>
  <si>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</si>
  <si>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</si>
  <si>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</si>
  <si>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</si>
  <si>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</si>
  <si>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</si>
  <si>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</si>
  <si>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</si>
  <si>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</si>
  <si>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</si>
  <si>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</si>
  <si>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</si>
  <si>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</si>
  <si>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</si>
  <si>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</si>
  <si>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</si>
  <si>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</si>
  <si>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</si>
  <si>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</si>
  <si>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</si>
  <si>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</si>
  <si>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</si>
  <si>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</si>
  <si>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</si>
  <si>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</si>
  <si>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</si>
  <si>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</si>
  <si>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</si>
  <si>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</si>
  <si>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</si>
  <si>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</si>
  <si>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</si>
  <si>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</si>
  <si>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</si>
  <si>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</si>
  <si>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</si>
  <si>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</si>
  <si>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</si>
  <si>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</si>
  <si>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</si>
  <si>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</si>
  <si>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</si>
  <si>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</si>
  <si>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</si>
  <si>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</si>
  <si>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</si>
  <si>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</si>
  <si>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</si>
  <si>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</si>
  <si>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</si>
  <si>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</si>
  <si>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</si>
  <si>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</si>
  <si>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</si>
  <si>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</si>
  <si>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</si>
  <si>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</si>
  <si>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</si>
  <si>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</si>
  <si>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</si>
  <si>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</si>
  <si>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1 16 01000 01 0000 140</t>
  </si>
  <si>
    <t>Субвенции бюджетам на проведение Всероссийской переписи населения 2020 года</t>
  </si>
  <si>
    <t>2 02 35082 04 0000 150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</si>
  <si>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</si>
  <si>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</si>
  <si>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</si>
  <si>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</si>
  <si>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</si>
  <si>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 xml:space="preserve">Субсидии бюджетам городских округов на реализацию мероприятий по обеспечению жильем молодых семей
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</si>
  <si>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</si>
  <si>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</si>
  <si>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</si>
  <si>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</si>
  <si>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</si>
  <si>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1 16 10123 01 0000 140</t>
  </si>
  <si>
    <t>1 16 10129 01 0000 140</t>
  </si>
  <si>
    <t>1 16 11050 01 0000 140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</si>
  <si>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</si>
  <si>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</si>
  <si>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</si>
  <si>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2 02 20077 04 0000 150</t>
  </si>
  <si>
    <t>2 02 25555 04 0000 150</t>
  </si>
  <si>
    <t>2 02 40000 00 0000 150</t>
  </si>
  <si>
    <t>БЕЗВОЗМЕЗДНЫЕ ПОСТУПЛЕНИЯ ОТ НЕГОСУДАРСТВЕННЫХ ОРГАНИЗАЦИЙ</t>
  </si>
  <si>
    <t>ПРОЧИЕ БЕЗВОЗМЕЗДНЫЕ ПОСТУПЛЕНИЯ</t>
  </si>
  <si>
    <t>2 07 04050 04 0000 150</t>
  </si>
  <si>
    <t>2 18 04010 04 0000 150</t>
  </si>
  <si>
    <t xml:space="preserve">2020 год </t>
  </si>
  <si>
    <t>1 16 10122 01 0000 140</t>
  </si>
  <si>
    <t>1 01 02080 01 0000 110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</si>
  <si>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</si>
  <si>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</si>
  <si>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1 09 07052 04 0000 110</t>
  </si>
  <si>
    <t xml:space="preserve">1 05 02020 02 0000 110 </t>
  </si>
  <si>
    <t xml:space="preserve">1 05 02010 02 0000 110 </t>
  </si>
  <si>
    <t>2 02 25511 04 0000 150</t>
  </si>
  <si>
    <t>Субсидии бюджетам городских округов на проведение комплексных кадастровых работ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</si>
  <si>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</si>
  <si>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</si>
  <si>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2 02 35120 04 0000 150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</si>
  <si>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</si>
  <si>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</si>
  <si>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2 19 60010 04 0000 150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</si>
  <si>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</si>
  <si>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</si>
  <si>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</si>
  <si>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</si>
  <si>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1 05 01010 01 0000 110</t>
  </si>
  <si>
    <t>1 05 01000 00 0000 110</t>
  </si>
  <si>
    <t>1 05 01011 01 0000 110</t>
  </si>
  <si>
    <t>1 05 01020 01 0000 110</t>
  </si>
  <si>
    <t>1 05 01021 01 0000 110</t>
  </si>
  <si>
    <t>1 05 01012 01 0000 110</t>
  </si>
  <si>
    <t>1 05 01022 01 0000 110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</si>
  <si>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</si>
  <si>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</si>
  <si>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</si>
  <si>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</si>
  <si>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</si>
  <si>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действующим в 2019 году</t>
  </si>
  <si>
    <t>2024 год</t>
  </si>
  <si>
    <t>1 11 09080 04 0000 120</t>
  </si>
  <si>
    <t>1 17 15020 04 0000 150</t>
  </si>
  <si>
    <t>Инициативные платежи, зачисляемые в бюджеты городских округов</t>
  </si>
  <si>
    <t xml:space="preserve">Субсидии бюджетам городских округов на реализацию программ формирования современной городской среды
</t>
  </si>
  <si>
    <t>Прочие безвозмездные поступления в бюджеты городских округов</t>
  </si>
  <si>
    <t>Приложение 2</t>
  </si>
  <si>
    <t>2025 год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</si>
  <si>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</si>
  <si>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</t>
  </si>
  <si>
    <t>1 17 15020 04 9033 150</t>
  </si>
  <si>
    <t>1 17 15020 04 9034 150</t>
  </si>
  <si>
    <t>1 17 15020 04 9035 150</t>
  </si>
  <si>
    <t>1 17 15020 04 9036 150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</si>
  <si>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Кравотынь)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</si>
  <si>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Городец)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</si>
  <si>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Новые Ельцы)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</si>
  <si>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</si>
  <si>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</si>
  <si>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</si>
  <si>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</si>
  <si>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Поребрица)</t>
  </si>
  <si>
    <t>2 02 25599 04 0000 150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</si>
  <si>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</si>
  <si>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</si>
  <si>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Субсидии бюджетам городских округов на софинансирование капитальных вложений в объекты муниципальной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</si>
  <si>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</si>
  <si>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</si>
  <si>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</si>
  <si>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</si>
  <si>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</si>
  <si>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</si>
  <si>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</si>
  <si>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</si>
  <si>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</si>
  <si>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</si>
  <si>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</si>
  <si>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</si>
  <si>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</si>
  <si>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2 02 49999 04 8000 150</t>
  </si>
  <si>
    <t>Прочие межбюджетные трансферты на реализацию образовательных проектов в рамках поддержки школьных инициатив Тверской области</t>
  </si>
  <si>
    <t>2 02 25519 04 0000 150</t>
  </si>
  <si>
    <t>Субсидии бюджетам городских округов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</si>
  <si>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</si>
  <si>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</si>
  <si>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2 02 49999 04 0000 150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</si>
  <si>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</si>
  <si>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2 02 49999 04 2164 150</t>
  </si>
  <si>
    <t>спорт</t>
  </si>
  <si>
    <t xml:space="preserve">дорога лом </t>
  </si>
  <si>
    <t>Прочие межбюджетные трансферты, передаваемые бюджетам городских округов</t>
  </si>
  <si>
    <t>2 02 00000 00 0000 000</t>
  </si>
  <si>
    <t>2 00 00000 00 0000 000</t>
  </si>
  <si>
    <t xml:space="preserve">свет лом </t>
  </si>
  <si>
    <t>культура галерея</t>
  </si>
  <si>
    <t>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</si>
  <si>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</si>
  <si>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от 24.08.2023 г. №49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</si>
  <si>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</si>
  <si>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</si>
  <si>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</si>
  <si>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</si>
  <si>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1 17 15020 04 9037 150</t>
  </si>
  <si>
    <t>1 17 15020 04 9038 150</t>
  </si>
  <si>
    <t>1 17 15020 04 9039 150</t>
  </si>
  <si>
    <t>1 17 15020 04 9040 150</t>
  </si>
  <si>
    <t>1 17 15020 04 9041 150</t>
  </si>
  <si>
    <t>1 17 15020 04 9042 150</t>
  </si>
  <si>
    <t>1 17 15020 04 9043 150</t>
  </si>
  <si>
    <t>1 17 15020 04 9044 150</t>
  </si>
  <si>
    <t>2026 год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</si>
  <si>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д.Панюки)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</si>
  <si>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д.Сорога)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</si>
  <si>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д.Залесье)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</si>
  <si>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д.Старое Село)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</si>
  <si>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д.Вязовня)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</si>
  <si>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д.Машугина Гора)</t>
  </si>
  <si>
    <t>Инициативные платежи, зачисляемые в бюджеты городских округов (Капитальный ремонт крыши здания Ждановского филиала МАУ "РДК")</t>
  </si>
  <si>
    <t>Инициативные платежи, зачисляемые в бюджеты городских округов (Капитальный ремонт крыши здания Мошенского филиала МАУ "РДК")</t>
  </si>
  <si>
    <t>городского округа на 2024 год и плановый</t>
  </si>
  <si>
    <t xml:space="preserve">период 2025 и 2026 годов" </t>
  </si>
  <si>
    <t>на 2024 год и плановый период 2025 и 2026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</si>
  <si>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2024 год и плановый период 2025 и 2026 годов</t>
  </si>
  <si>
    <t xml:space="preserve">от 19.12.2023 г. №66 </t>
  </si>
  <si>
    <t>от 19.12.2023 г. № 66 "О бюджете Осташковского</t>
  </si>
  <si>
    <t>от 08.02.2024 г. № 71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</si>
</sst>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-* #,##0.0\ _₽_-;\-* #,##0.0\ _₽_-;_-* &quot;-&quot;??\ _₽_-;_-@_-"/>
    <numFmt numFmtId="198" formatCode="#,##0.0_ ;\-#,##0.0\ "/>
    <numFmt numFmtId="199" formatCode="_-* #,##0.0_-;\-* #,##0.0_-;_-* &quot;-&quot;??_-;_-@_-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17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7" fillId="33" borderId="10" xfId="0" applyFont="1" applyFill="1" applyBorder="1" applyAlignment="1">
      <alignment horizontal="left" vertical="justify"/>
    </xf>
    <xf numFmtId="0" fontId="57" fillId="33" borderId="10" xfId="0" applyNumberFormat="1" applyFont="1" applyFill="1" applyBorder="1" applyAlignment="1">
      <alignment horizontal="justify" vertical="top" wrapText="1"/>
    </xf>
    <xf numFmtId="4" fontId="57" fillId="33" borderId="10" xfId="66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horizontal="left" vertical="justify" wrapText="1"/>
    </xf>
    <xf numFmtId="0" fontId="58" fillId="33" borderId="10" xfId="0" applyFont="1" applyFill="1" applyBorder="1" applyAlignment="1">
      <alignment horizontal="left" vertical="justify"/>
    </xf>
    <xf numFmtId="0" fontId="58" fillId="33" borderId="10" xfId="0" applyNumberFormat="1" applyFont="1" applyFill="1" applyBorder="1" applyAlignment="1">
      <alignment horizontal="justify" vertical="top" wrapText="1"/>
    </xf>
    <xf numFmtId="196" fontId="58" fillId="33" borderId="10" xfId="66" applyNumberFormat="1" applyFont="1" applyFill="1" applyBorder="1" applyAlignment="1">
      <alignment vertical="top"/>
      <protection locked="0"/>
    </xf>
    <xf numFmtId="196" fontId="58" fillId="33" borderId="10" xfId="66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vertical="justify"/>
    </xf>
    <xf numFmtId="0" fontId="57" fillId="33" borderId="10" xfId="0" applyFont="1" applyFill="1" applyBorder="1" applyAlignment="1">
      <alignment horizontal="justify" vertical="top" wrapText="1"/>
    </xf>
    <xf numFmtId="0" fontId="58" fillId="33" borderId="10" xfId="0" applyFont="1" applyFill="1" applyBorder="1" applyAlignment="1">
      <alignment vertical="justify"/>
    </xf>
    <xf numFmtId="0" fontId="58" fillId="33" borderId="10" xfId="0" applyFont="1" applyFill="1" applyBorder="1" applyAlignment="1">
      <alignment horizontal="justify" vertical="top" wrapText="1"/>
    </xf>
    <xf numFmtId="4" fontId="58" fillId="33" borderId="10" xfId="0" applyNumberFormat="1" applyFont="1" applyFill="1" applyBorder="1" applyAlignment="1">
      <alignment horizontal="right" vertical="top"/>
    </xf>
    <xf numFmtId="0" fontId="59" fillId="33" borderId="10" xfId="0" applyFont="1" applyFill="1" applyBorder="1" applyAlignment="1">
      <alignment vertical="justify"/>
    </xf>
    <xf numFmtId="0" fontId="59" fillId="33" borderId="10" xfId="0" applyFont="1" applyFill="1" applyBorder="1" applyAlignment="1">
      <alignment horizontal="justify" vertical="top" wrapText="1"/>
    </xf>
    <xf numFmtId="4" fontId="60" fillId="33" borderId="10" xfId="0" applyNumberFormat="1" applyFont="1" applyFill="1" applyBorder="1" applyAlignment="1">
      <alignment horizontal="right" vertical="top"/>
    </xf>
    <xf numFmtId="4" fontId="59" fillId="33" borderId="10" xfId="0" applyNumberFormat="1" applyFont="1" applyFill="1" applyBorder="1" applyAlignment="1">
      <alignment horizontal="right" vertical="top"/>
    </xf>
    <xf numFmtId="0" fontId="57" fillId="33" borderId="10" xfId="0" applyFont="1" applyFill="1" applyBorder="1" applyAlignment="1">
      <alignment horizontal="justify" vertical="top"/>
    </xf>
    <xf numFmtId="4" fontId="57" fillId="33" borderId="10" xfId="0" applyNumberFormat="1" applyFont="1" applyFill="1" applyBorder="1" applyAlignment="1">
      <alignment horizontal="right" vertical="top"/>
    </xf>
    <xf numFmtId="0" fontId="58" fillId="33" borderId="10" xfId="0" applyFont="1" applyFill="1" applyBorder="1" applyAlignment="1">
      <alignment horizontal="justify" vertical="top"/>
    </xf>
    <xf numFmtId="0" fontId="60" fillId="33" borderId="10" xfId="0" applyNumberFormat="1" applyFont="1" applyFill="1" applyBorder="1" applyAlignment="1">
      <alignment horizontal="justify" vertical="top" wrapText="1"/>
    </xf>
    <xf numFmtId="4" fontId="60" fillId="33" borderId="10" xfId="66" applyNumberFormat="1" applyFont="1" applyFill="1" applyBorder="1" applyAlignment="1">
      <alignment horizontal="right" vertical="top"/>
      <protection locked="0"/>
    </xf>
    <xf numFmtId="0" fontId="58" fillId="33" borderId="10" xfId="0" applyFont="1" applyFill="1" applyBorder="1" applyAlignment="1">
      <alignment horizontal="left" vertical="justify" wrapText="1"/>
    </xf>
    <xf numFmtId="4" fontId="58" fillId="33" borderId="10" xfId="66" applyNumberFormat="1" applyFont="1" applyFill="1" applyBorder="1" applyAlignment="1">
      <alignment horizontal="right" vertical="top"/>
      <protection locked="0"/>
    </xf>
    <xf numFmtId="4" fontId="57" fillId="33" borderId="10" xfId="66" applyNumberFormat="1" applyFont="1" applyFill="1" applyBorder="1" applyAlignment="1">
      <alignment vertical="top"/>
      <protection locked="0"/>
    </xf>
    <xf numFmtId="4" fontId="58" fillId="33" borderId="10" xfId="66" applyNumberFormat="1" applyFont="1" applyFill="1" applyBorder="1" applyAlignment="1">
      <alignment vertical="top"/>
      <protection locked="0"/>
    </xf>
    <xf numFmtId="0" fontId="59" fillId="33" borderId="10" xfId="0" applyNumberFormat="1" applyFont="1" applyFill="1" applyBorder="1" applyAlignment="1">
      <alignment horizontal="justify" vertical="top" wrapText="1"/>
    </xf>
    <xf numFmtId="4" fontId="59" fillId="33" borderId="10" xfId="66" applyNumberFormat="1" applyFont="1" applyFill="1" applyBorder="1" applyAlignment="1">
      <alignment vertical="top"/>
      <protection locked="0"/>
    </xf>
    <xf numFmtId="4" fontId="60" fillId="33" borderId="10" xfId="66" applyNumberFormat="1" applyFont="1" applyFill="1" applyBorder="1" applyAlignment="1">
      <alignment vertical="top"/>
      <protection locked="0"/>
    </xf>
    <xf numFmtId="0" fontId="59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0" fontId="61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2" fillId="33" borderId="0" xfId="0" applyFont="1" applyFill="1" applyAlignment="1">
      <alignment horizontal="right"/>
    </xf>
    <xf numFmtId="4" fontId="62" fillId="33" borderId="0" xfId="0" applyNumberFormat="1" applyFont="1" applyFill="1" applyAlignment="1">
      <alignment/>
    </xf>
    <xf numFmtId="0" fontId="63" fillId="33" borderId="10" xfId="0" applyFont="1" applyFill="1" applyBorder="1" applyAlignment="1">
      <alignment vertical="justify"/>
    </xf>
    <xf numFmtId="0" fontId="63" fillId="33" borderId="10" xfId="0" applyFont="1" applyFill="1" applyBorder="1" applyAlignment="1">
      <alignment horizontal="justify" vertical="top" wrapText="1"/>
    </xf>
    <xf numFmtId="4" fontId="8" fillId="33" borderId="10" xfId="66" applyNumberFormat="1" applyFont="1" applyFill="1" applyBorder="1" applyAlignment="1">
      <alignment vertical="top"/>
      <protection locked="0"/>
    </xf>
    <xf numFmtId="4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96" fontId="0" fillId="33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4" fontId="13" fillId="0" borderId="10" xfId="66" applyNumberFormat="1" applyFont="1" applyFill="1" applyBorder="1" applyAlignment="1">
      <alignment vertical="top"/>
      <protection locked="0"/>
    </xf>
    <xf numFmtId="0" fontId="11" fillId="0" borderId="10" xfId="0" applyFont="1" applyFill="1" applyBorder="1" applyAlignment="1">
      <alignment horizontal="left" vertical="justify" wrapText="1"/>
    </xf>
    <xf numFmtId="0" fontId="11" fillId="0" borderId="10" xfId="0" applyFont="1" applyFill="1" applyBorder="1" applyAlignment="1">
      <alignment horizontal="justify" vertical="top" wrapText="1"/>
    </xf>
    <xf numFmtId="4" fontId="11" fillId="0" borderId="10" xfId="66" applyNumberFormat="1" applyFont="1" applyFill="1" applyBorder="1" applyAlignment="1">
      <alignment vertical="top"/>
      <protection locked="0"/>
    </xf>
    <xf numFmtId="4" fontId="11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vertical="top"/>
    </xf>
    <xf numFmtId="0" fontId="8" fillId="0" borderId="10" xfId="53" applyFont="1" applyFill="1" applyBorder="1" applyAlignment="1">
      <alignment horizontal="justify" vertical="top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justify" vertical="top" wrapText="1"/>
    </xf>
    <xf numFmtId="0" fontId="59" fillId="33" borderId="10" xfId="0" applyFont="1" applyFill="1" applyBorder="1" applyAlignment="1">
      <alignment vertical="justify" wrapText="1"/>
    </xf>
    <xf numFmtId="0" fontId="11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53" applyFont="1" applyFill="1" applyBorder="1" applyAlignment="1">
      <alignment horizontal="justify" vertical="top" wrapText="1"/>
      <protection/>
    </xf>
    <xf numFmtId="0" fontId="57" fillId="33" borderId="10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justify"/>
    </xf>
    <xf numFmtId="0" fontId="8" fillId="33" borderId="10" xfId="0" applyNumberFormat="1" applyFont="1" applyFill="1" applyBorder="1" applyAlignment="1">
      <alignment horizontal="justify" vertical="top" wrapText="1"/>
    </xf>
    <xf numFmtId="4" fontId="12" fillId="33" borderId="10" xfId="66" applyNumberFormat="1" applyFont="1" applyFill="1" applyBorder="1" applyAlignment="1">
      <alignment vertical="top"/>
      <protection locked="0"/>
    </xf>
    <xf numFmtId="4" fontId="11" fillId="33" borderId="10" xfId="66" applyNumberFormat="1" applyFont="1" applyFill="1" applyBorder="1" applyAlignment="1">
      <alignment vertical="top"/>
      <protection locked="0"/>
    </xf>
    <xf numFmtId="4" fontId="11" fillId="33" borderId="10" xfId="0" applyNumberFormat="1" applyFont="1" applyFill="1" applyBorder="1" applyAlignment="1">
      <alignment vertical="top"/>
    </xf>
    <xf numFmtId="4" fontId="8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/>
    </xf>
    <xf numFmtId="0" fontId="0" fillId="34" borderId="0" xfId="0" applyFont="1" applyFill="1" applyAlignment="1">
      <alignment/>
    </xf>
    <xf numFmtId="0" fontId="59" fillId="34" borderId="10" xfId="0" applyFont="1" applyFill="1" applyBorder="1" applyAlignment="1">
      <alignment vertical="justify"/>
    </xf>
    <xf numFmtId="0" fontId="59" fillId="34" borderId="10" xfId="0" applyNumberFormat="1" applyFont="1" applyFill="1" applyBorder="1" applyAlignment="1">
      <alignment horizontal="justify" vertical="top" wrapText="1"/>
    </xf>
    <xf numFmtId="4" fontId="59" fillId="34" borderId="10" xfId="66" applyNumberFormat="1" applyFont="1" applyFill="1" applyBorder="1" applyAlignment="1">
      <alignment vertical="top"/>
      <protection locked="0"/>
    </xf>
    <xf numFmtId="4" fontId="64" fillId="34" borderId="10" xfId="66" applyNumberFormat="1" applyFont="1" applyFill="1" applyBorder="1" applyAlignment="1">
      <alignment vertical="top"/>
      <protection locked="0"/>
    </xf>
    <xf numFmtId="196" fontId="8" fillId="33" borderId="10" xfId="66" applyNumberFormat="1" applyFont="1" applyFill="1" applyBorder="1" applyAlignment="1">
      <alignment horizontal="right" vertical="top"/>
      <protection locked="0"/>
    </xf>
    <xf numFmtId="4" fontId="11" fillId="33" borderId="10" xfId="66" applyNumberFormat="1" applyFont="1" applyFill="1" applyBorder="1" applyAlignment="1">
      <alignment horizontal="right" vertical="top"/>
      <protection locked="0"/>
    </xf>
    <xf numFmtId="4" fontId="8" fillId="33" borderId="10" xfId="0" applyNumberFormat="1" applyFont="1" applyFill="1" applyBorder="1" applyAlignment="1">
      <alignment horizontal="right" vertical="top"/>
    </xf>
    <xf numFmtId="4" fontId="9" fillId="33" borderId="10" xfId="0" applyNumberFormat="1" applyFont="1" applyFill="1" applyBorder="1" applyAlignment="1">
      <alignment horizontal="right" vertical="top"/>
    </xf>
    <xf numFmtId="4" fontId="12" fillId="33" borderId="10" xfId="0" applyNumberFormat="1" applyFont="1" applyFill="1" applyBorder="1" applyAlignment="1">
      <alignment horizontal="right" vertical="top"/>
    </xf>
    <xf numFmtId="4" fontId="13" fillId="33" borderId="10" xfId="0" applyNumberFormat="1" applyFont="1" applyFill="1" applyBorder="1" applyAlignment="1">
      <alignment horizontal="right" vertical="top"/>
    </xf>
    <xf numFmtId="0" fontId="63" fillId="33" borderId="10" xfId="0" applyFont="1" applyFill="1" applyBorder="1" applyAlignment="1">
      <alignment horizontal="left" vertical="top" wrapText="1"/>
    </xf>
    <xf numFmtId="4" fontId="63" fillId="33" borderId="10" xfId="66" applyNumberFormat="1" applyFont="1" applyFill="1" applyBorder="1" applyAlignment="1">
      <alignment vertical="top"/>
      <protection locked="0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66" applyNumberFormat="1" applyFont="1" applyFill="1" applyBorder="1" applyAlignment="1">
      <alignment vertical="top"/>
      <protection locked="0"/>
    </xf>
    <xf numFmtId="4" fontId="9" fillId="33" borderId="10" xfId="66" applyNumberFormat="1" applyFont="1" applyFill="1" applyBorder="1" applyAlignment="1">
      <alignment vertical="top"/>
      <protection locked="0"/>
    </xf>
    <xf numFmtId="0" fontId="0" fillId="33" borderId="0" xfId="0" applyFont="1" applyFill="1" applyAlignment="1">
      <alignment horizontal="center"/>
    </xf>
    <xf numFmtId="49" fontId="57" fillId="33" borderId="10" xfId="0" applyNumberFormat="1" applyFont="1" applyFill="1" applyBorder="1" applyAlignment="1">
      <alignment horizontal="center" vertical="justify"/>
    </xf>
    <xf numFmtId="49" fontId="58" fillId="33" borderId="10" xfId="0" applyNumberFormat="1" applyFont="1" applyFill="1" applyBorder="1" applyAlignment="1">
      <alignment horizontal="center" vertical="justify"/>
    </xf>
    <xf numFmtId="49" fontId="63" fillId="33" borderId="10" xfId="0" applyNumberFormat="1" applyFont="1" applyFill="1" applyBorder="1" applyAlignment="1">
      <alignment horizontal="center" vertical="justify"/>
    </xf>
    <xf numFmtId="49" fontId="59" fillId="33" borderId="10" xfId="0" applyNumberFormat="1" applyFont="1" applyFill="1" applyBorder="1" applyAlignment="1">
      <alignment horizontal="center" vertical="justify"/>
    </xf>
    <xf numFmtId="49" fontId="60" fillId="33" borderId="10" xfId="0" applyNumberFormat="1" applyFont="1" applyFill="1" applyBorder="1" applyAlignment="1">
      <alignment horizontal="center" vertical="justify"/>
    </xf>
    <xf numFmtId="49" fontId="58" fillId="33" borderId="10" xfId="0" applyNumberFormat="1" applyFont="1" applyFill="1" applyBorder="1" applyAlignment="1">
      <alignment horizontal="center" vertical="justify" wrapText="1"/>
    </xf>
    <xf numFmtId="49" fontId="60" fillId="33" borderId="10" xfId="0" applyNumberFormat="1" applyFont="1" applyFill="1" applyBorder="1" applyAlignment="1">
      <alignment horizontal="center" vertical="justify" wrapText="1"/>
    </xf>
    <xf numFmtId="49" fontId="58" fillId="34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49" fontId="12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justify" wrapText="1"/>
    </xf>
    <xf numFmtId="49" fontId="11" fillId="0" borderId="10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/>
    </xf>
    <xf numFmtId="0" fontId="61" fillId="33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4" fontId="9" fillId="35" borderId="10" xfId="0" applyNumberFormat="1" applyFont="1" applyFill="1" applyBorder="1" applyAlignment="1">
      <alignment horizontal="right" vertical="top"/>
    </xf>
    <xf numFmtId="4" fontId="58" fillId="35" borderId="10" xfId="0" applyNumberFormat="1" applyFont="1" applyFill="1" applyBorder="1" applyAlignment="1">
      <alignment horizontal="right" vertical="top"/>
    </xf>
    <xf numFmtId="4" fontId="8" fillId="0" borderId="0" xfId="0" applyNumberFormat="1" applyFont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 2" xfId="55"/>
    <cellStyle name="Обычный 4" xfId="56"/>
    <cellStyle name="Обычный 4 2 5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4 2" xfId="69"/>
    <cellStyle name="Финансовый 5" xfId="70"/>
    <cellStyle name="Финансовый 6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tabSelected="1" view="pageBreakPreview" zoomScaleSheetLayoutView="100" zoomScalePageLayoutView="0" workbookViewId="0" topLeftCell="A186">
      <selection activeCell="A207" sqref="A207:IV207"/>
    </sheetView>
  </sheetViews>
  <sheetFormatPr defaultColWidth="9.140625" defaultRowHeight="12.75"/>
  <cols>
    <col min="1" max="1" width="4.421875" style="98" customWidth="1"/>
    <col min="2" max="2" width="23.57421875" style="1" customWidth="1"/>
    <col min="3" max="3" width="69.28125" style="1" customWidth="1"/>
    <col min="4" max="4" width="15.00390625" style="1" hidden="1" customWidth="1"/>
    <col min="5" max="5" width="16.00390625" style="3" customWidth="1"/>
    <col min="6" max="6" width="16.140625" style="1" customWidth="1"/>
    <col min="7" max="7" width="15.8515625" style="1" customWidth="1"/>
    <col min="8" max="8" width="16.57421875" style="1" hidden="1" customWidth="1"/>
    <col min="9" max="9" width="17.28125" style="1" hidden="1" customWidth="1"/>
    <col min="10" max="10" width="15.140625" style="1" hidden="1" customWidth="1"/>
    <col min="11" max="11" width="14.421875" style="1" hidden="1" customWidth="1"/>
    <col min="12" max="12" width="13.8515625" style="1" bestFit="1" customWidth="1"/>
    <col min="13" max="13" width="12.00390625" style="1" bestFit="1" customWidth="1"/>
    <col min="14" max="16384" width="9.140625" style="1" customWidth="1"/>
  </cols>
  <sheetData>
    <row r="1" spans="3:7" ht="15" customHeight="1" hidden="1">
      <c r="C1" s="2"/>
      <c r="D1" s="2"/>
      <c r="E1" s="117"/>
      <c r="F1" s="117"/>
      <c r="G1" s="117"/>
    </row>
    <row r="2" spans="3:7" ht="15" customHeight="1" hidden="1">
      <c r="C2" s="118"/>
      <c r="D2" s="118"/>
      <c r="E2" s="118"/>
      <c r="F2" s="118"/>
      <c r="G2" s="3"/>
    </row>
    <row r="3" spans="3:7" ht="15" customHeight="1" hidden="1">
      <c r="C3" s="118"/>
      <c r="D3" s="118"/>
      <c r="E3" s="118"/>
      <c r="F3" s="118"/>
      <c r="G3" s="3"/>
    </row>
    <row r="4" spans="3:7" ht="15" hidden="1">
      <c r="C4" s="48"/>
      <c r="D4" s="48"/>
      <c r="E4" s="4"/>
      <c r="F4" s="5"/>
      <c r="G4" s="5"/>
    </row>
    <row r="5" spans="3:7" ht="15" customHeight="1" hidden="1">
      <c r="C5" s="48"/>
      <c r="D5" s="48"/>
      <c r="E5" s="117"/>
      <c r="F5" s="117"/>
      <c r="G5" s="5"/>
    </row>
    <row r="6" spans="3:7" ht="15" hidden="1">
      <c r="C6" s="48"/>
      <c r="D6" s="48"/>
      <c r="E6" s="72"/>
      <c r="F6" s="5"/>
      <c r="G6" s="5"/>
    </row>
    <row r="7" spans="3:7" ht="15" customHeight="1" hidden="1">
      <c r="C7" s="118"/>
      <c r="D7" s="118"/>
      <c r="E7" s="118"/>
      <c r="F7" s="118"/>
      <c r="G7" s="3"/>
    </row>
    <row r="8" spans="3:7" ht="15" customHeight="1" hidden="1">
      <c r="C8" s="118"/>
      <c r="D8" s="118"/>
      <c r="E8" s="118"/>
      <c r="F8" s="118"/>
      <c r="G8" s="3"/>
    </row>
    <row r="9" spans="3:7" ht="15" customHeight="1" hidden="1">
      <c r="C9" s="118"/>
      <c r="D9" s="118"/>
      <c r="E9" s="118"/>
      <c r="F9" s="118"/>
      <c r="G9" s="3"/>
    </row>
    <row r="10" spans="3:7" ht="15" customHeight="1" hidden="1">
      <c r="C10" s="117"/>
      <c r="D10" s="117"/>
      <c r="E10" s="117"/>
      <c r="F10" s="117"/>
      <c r="G10" s="3"/>
    </row>
    <row r="11" ht="15" hidden="1"/>
    <row r="12" ht="15" hidden="1"/>
    <row r="13" spans="5:6" ht="14.25" hidden="1">
      <c r="E13" s="68" t="s">
        <v>263</v>
      </c>
      <c r="F13" s="2"/>
    </row>
    <row r="14" spans="2:6" ht="15" hidden="1">
      <c r="B14" s="6"/>
      <c r="E14" s="3" t="s">
        <v>136</v>
      </c>
      <c r="F14" s="2"/>
    </row>
    <row r="15" spans="2:6" ht="13.5" customHeight="1" hidden="1">
      <c r="B15" s="6"/>
      <c r="E15" s="3" t="s">
        <v>289</v>
      </c>
      <c r="F15" s="2"/>
    </row>
    <row r="16" spans="2:6" ht="15" hidden="1">
      <c r="B16" s="6"/>
      <c r="E16" s="3" t="s">
        <v>290</v>
      </c>
      <c r="F16" s="2"/>
    </row>
    <row r="17" spans="2:6" ht="15" hidden="1">
      <c r="B17" s="6"/>
      <c r="E17" s="3" t="s">
        <v>291</v>
      </c>
      <c r="F17" s="2"/>
    </row>
    <row r="18" spans="2:6" ht="15" hidden="1">
      <c r="B18" s="6" t="s">
        <v>70</v>
      </c>
      <c r="E18" s="3" t="s">
        <v>336</v>
      </c>
      <c r="F18" s="2"/>
    </row>
    <row r="19" spans="5:6" ht="15" hidden="1">
      <c r="E19" s="3" t="s">
        <v>337</v>
      </c>
      <c r="F19" s="7"/>
    </row>
    <row r="20" spans="2:6" ht="15" hidden="1">
      <c r="B20" s="6" t="s">
        <v>70</v>
      </c>
      <c r="E20" s="3" t="s">
        <v>314</v>
      </c>
      <c r="F20" s="2"/>
    </row>
    <row r="21" spans="5:6" ht="12.75" hidden="1">
      <c r="E21" s="7"/>
      <c r="F21" s="7"/>
    </row>
    <row r="22" spans="1:6" ht="14.25">
      <c r="A22" s="1"/>
      <c r="E22" s="68" t="s">
        <v>263</v>
      </c>
      <c r="F22" s="2"/>
    </row>
    <row r="23" spans="1:6" ht="15">
      <c r="A23" s="1"/>
      <c r="B23" s="7"/>
      <c r="E23" s="3" t="s">
        <v>136</v>
      </c>
      <c r="F23" s="2"/>
    </row>
    <row r="24" spans="1:6" ht="13.5" customHeight="1">
      <c r="A24" s="1"/>
      <c r="B24" s="7"/>
      <c r="E24" s="3" t="s">
        <v>289</v>
      </c>
      <c r="F24" s="2"/>
    </row>
    <row r="25" spans="1:6" ht="15">
      <c r="A25" s="1"/>
      <c r="B25" s="7"/>
      <c r="E25" s="3" t="s">
        <v>290</v>
      </c>
      <c r="F25" s="2"/>
    </row>
    <row r="26" spans="1:6" ht="15">
      <c r="A26" s="1"/>
      <c r="B26" s="7"/>
      <c r="E26" s="3" t="s">
        <v>341</v>
      </c>
      <c r="F26" s="2"/>
    </row>
    <row r="27" spans="1:6" ht="15">
      <c r="A27" s="1"/>
      <c r="B27" s="7" t="s">
        <v>70</v>
      </c>
      <c r="E27" s="3" t="s">
        <v>336</v>
      </c>
      <c r="F27" s="2"/>
    </row>
    <row r="28" spans="1:6" ht="15">
      <c r="A28" s="1"/>
      <c r="E28" s="3" t="s">
        <v>337</v>
      </c>
      <c r="F28" s="7"/>
    </row>
    <row r="29" spans="1:6" ht="15">
      <c r="A29" s="1"/>
      <c r="B29" s="7" t="s">
        <v>70</v>
      </c>
      <c r="E29" s="116" t="s">
        <v>342</v>
      </c>
      <c r="F29" s="2"/>
    </row>
    <row r="30" spans="2:6" ht="14.25" customHeight="1">
      <c r="B30" s="6"/>
      <c r="E30" s="4"/>
      <c r="F30" s="2"/>
    </row>
    <row r="31" spans="5:6" ht="14.25">
      <c r="E31" s="51" t="s">
        <v>263</v>
      </c>
      <c r="F31" s="2"/>
    </row>
    <row r="32" spans="2:6" ht="15">
      <c r="B32" s="6"/>
      <c r="E32" s="4" t="s">
        <v>136</v>
      </c>
      <c r="F32" s="2"/>
    </row>
    <row r="33" spans="2:6" ht="15" hidden="1">
      <c r="B33" s="6"/>
      <c r="E33" s="4"/>
      <c r="F33" s="2"/>
    </row>
    <row r="34" spans="2:6" ht="15">
      <c r="B34" s="6"/>
      <c r="E34" s="4" t="s">
        <v>154</v>
      </c>
      <c r="F34" s="2"/>
    </row>
    <row r="35" spans="2:6" ht="15">
      <c r="B35" s="6"/>
      <c r="E35" s="4" t="s">
        <v>338</v>
      </c>
      <c r="F35" s="2"/>
    </row>
    <row r="36" spans="2:6" ht="15">
      <c r="B36" s="6" t="s">
        <v>70</v>
      </c>
      <c r="E36" s="4" t="s">
        <v>340</v>
      </c>
      <c r="F36" s="2"/>
    </row>
    <row r="37" spans="5:6" ht="12.75">
      <c r="E37" s="7"/>
      <c r="F37" s="7"/>
    </row>
    <row r="38" spans="1:10" ht="42.75" customHeight="1">
      <c r="A38" s="122" t="s">
        <v>339</v>
      </c>
      <c r="B38" s="122"/>
      <c r="C38" s="122"/>
      <c r="D38" s="122"/>
      <c r="E38" s="122"/>
      <c r="F38" s="122"/>
      <c r="G38" s="122"/>
      <c r="H38" s="46"/>
      <c r="I38" s="46"/>
      <c r="J38" s="46"/>
    </row>
    <row r="39" spans="1:7" ht="26.25" customHeight="1">
      <c r="A39" s="119" t="s">
        <v>0</v>
      </c>
      <c r="B39" s="119"/>
      <c r="C39" s="119" t="s">
        <v>1</v>
      </c>
      <c r="D39" s="49"/>
      <c r="E39" s="120" t="s">
        <v>71</v>
      </c>
      <c r="F39" s="120"/>
      <c r="G39" s="120"/>
    </row>
    <row r="40" spans="1:7" ht="15">
      <c r="A40" s="119"/>
      <c r="B40" s="119"/>
      <c r="C40" s="119"/>
      <c r="D40" s="49" t="s">
        <v>224</v>
      </c>
      <c r="E40" s="73" t="s">
        <v>257</v>
      </c>
      <c r="F40" s="73" t="s">
        <v>264</v>
      </c>
      <c r="G40" s="73" t="s">
        <v>327</v>
      </c>
    </row>
    <row r="41" spans="1:7" ht="15">
      <c r="A41" s="120">
        <v>1</v>
      </c>
      <c r="B41" s="120"/>
      <c r="C41" s="50">
        <v>2</v>
      </c>
      <c r="D41" s="50"/>
      <c r="E41" s="74">
        <v>3</v>
      </c>
      <c r="F41" s="74">
        <v>4</v>
      </c>
      <c r="G41" s="74">
        <v>5</v>
      </c>
    </row>
    <row r="42" spans="1:11" ht="21" customHeight="1">
      <c r="A42" s="99" t="s">
        <v>2</v>
      </c>
      <c r="B42" s="8" t="s">
        <v>3</v>
      </c>
      <c r="C42" s="71" t="s">
        <v>72</v>
      </c>
      <c r="D42" s="10" t="e">
        <f>D43+D58+D83+D89+D103+D113+D124+D144+D109+D86+D122+D52+D75</f>
        <v>#REF!</v>
      </c>
      <c r="E42" s="10">
        <f>E43+E58+E83+E89+E103+E113+E124+E144+E109+E86+E122+E52+E75</f>
        <v>420843276.96880007</v>
      </c>
      <c r="F42" s="10">
        <f>F43+F58+F83+F89+F103+F113+F124+F144+F109+F86+F122+F52+F75</f>
        <v>397700494.99880004</v>
      </c>
      <c r="G42" s="10">
        <f>G43+G58+G83+G89+G103+G113+G124+G144+G109+G86+G122+G52+G75</f>
        <v>396612404.04200006</v>
      </c>
      <c r="I42" s="46"/>
      <c r="J42" s="46"/>
      <c r="K42" s="46"/>
    </row>
    <row r="43" spans="1:7" ht="21" customHeight="1">
      <c r="A43" s="99" t="s">
        <v>2</v>
      </c>
      <c r="B43" s="8" t="s">
        <v>4</v>
      </c>
      <c r="C43" s="71" t="s">
        <v>73</v>
      </c>
      <c r="D43" s="10">
        <f>D44</f>
        <v>0</v>
      </c>
      <c r="E43" s="10">
        <f>E44</f>
        <v>268988993.14</v>
      </c>
      <c r="F43" s="10">
        <f>F44</f>
        <v>263322974.492</v>
      </c>
      <c r="G43" s="10">
        <f>G44</f>
        <v>257606046.21</v>
      </c>
    </row>
    <row r="44" spans="1:7" ht="21.75" customHeight="1">
      <c r="A44" s="99" t="s">
        <v>2</v>
      </c>
      <c r="B44" s="11" t="s">
        <v>5</v>
      </c>
      <c r="C44" s="71" t="s">
        <v>6</v>
      </c>
      <c r="D44" s="10">
        <f>D45+D46+D47+D48</f>
        <v>0</v>
      </c>
      <c r="E44" s="10">
        <f>E45+E46+E47+E48+E49+E50+E51</f>
        <v>268988993.14</v>
      </c>
      <c r="F44" s="10">
        <f>F45+F46+F47+F48+F49+F50+F51</f>
        <v>263322974.492</v>
      </c>
      <c r="G44" s="10">
        <f>G45+G46+G47+G48+G49+G50+G51</f>
        <v>257606046.21</v>
      </c>
    </row>
    <row r="45" spans="1:10" ht="60">
      <c r="A45" s="100" t="s">
        <v>2</v>
      </c>
      <c r="B45" s="12" t="s">
        <v>7</v>
      </c>
      <c r="C45" s="13" t="s">
        <v>53</v>
      </c>
      <c r="D45" s="14"/>
      <c r="E45" s="14">
        <v>261573158.54</v>
      </c>
      <c r="F45" s="14">
        <f>358295000*I45/100</f>
        <v>255859176.09</v>
      </c>
      <c r="G45" s="14">
        <v>250044073.92</v>
      </c>
      <c r="H45" s="1">
        <f>15+58.3847</f>
        <v>73.38470000000001</v>
      </c>
      <c r="I45" s="1">
        <f>15+56.4102</f>
        <v>71.4102</v>
      </c>
      <c r="J45" s="1">
        <f>15+54.4756</f>
        <v>69.4756</v>
      </c>
    </row>
    <row r="46" spans="1:10" ht="92.25" customHeight="1">
      <c r="A46" s="100" t="s">
        <v>2</v>
      </c>
      <c r="B46" s="12" t="s">
        <v>8</v>
      </c>
      <c r="C46" s="13" t="s">
        <v>283</v>
      </c>
      <c r="D46" s="14"/>
      <c r="E46" s="14">
        <v>818386.17</v>
      </c>
      <c r="F46" s="14">
        <f>1126000*I46/100</f>
        <v>804078.8520000001</v>
      </c>
      <c r="G46" s="14">
        <v>789937.57</v>
      </c>
      <c r="H46" s="1">
        <f>15+58.3847</f>
        <v>73.38470000000001</v>
      </c>
      <c r="I46" s="1">
        <f>15+56.4102</f>
        <v>71.4102</v>
      </c>
      <c r="J46" s="1">
        <f>15+54.4756</f>
        <v>69.4756</v>
      </c>
    </row>
    <row r="47" spans="1:10" ht="45" customHeight="1">
      <c r="A47" s="100" t="s">
        <v>2</v>
      </c>
      <c r="B47" s="12" t="s">
        <v>52</v>
      </c>
      <c r="C47" s="13" t="s">
        <v>54</v>
      </c>
      <c r="D47" s="14"/>
      <c r="E47" s="14">
        <v>2666066.15</v>
      </c>
      <c r="F47" s="14">
        <f>3670000*I47/100</f>
        <v>2620754.34</v>
      </c>
      <c r="G47" s="14">
        <v>2575460.49</v>
      </c>
      <c r="H47" s="1">
        <f>15+58.3847</f>
        <v>73.38470000000001</v>
      </c>
      <c r="I47" s="1">
        <f>15+56.4102</f>
        <v>71.4102</v>
      </c>
      <c r="J47" s="1">
        <f>15+54.4756</f>
        <v>69.4756</v>
      </c>
    </row>
    <row r="48" spans="1:7" ht="15" customHeight="1" hidden="1">
      <c r="A48" s="101" t="s">
        <v>2</v>
      </c>
      <c r="B48" s="12" t="s">
        <v>9</v>
      </c>
      <c r="C48" s="13" t="s">
        <v>74</v>
      </c>
      <c r="D48" s="15"/>
      <c r="E48" s="15"/>
      <c r="F48" s="15"/>
      <c r="G48" s="15"/>
    </row>
    <row r="49" spans="1:12" ht="76.5" customHeight="1">
      <c r="A49" s="100" t="s">
        <v>2</v>
      </c>
      <c r="B49" s="12" t="s">
        <v>226</v>
      </c>
      <c r="C49" s="13" t="s">
        <v>284</v>
      </c>
      <c r="D49" s="15"/>
      <c r="E49" s="15">
        <v>283011.49</v>
      </c>
      <c r="F49" s="15">
        <f>1913000*I49/100/87%</f>
        <v>285850.5747126437</v>
      </c>
      <c r="G49" s="15">
        <v>288689.66</v>
      </c>
      <c r="H49" s="1">
        <v>13</v>
      </c>
      <c r="I49" s="1">
        <v>13</v>
      </c>
      <c r="J49" s="1">
        <v>13</v>
      </c>
      <c r="L49" s="52"/>
    </row>
    <row r="50" spans="1:12" ht="76.5" customHeight="1">
      <c r="A50" s="100" t="s">
        <v>2</v>
      </c>
      <c r="B50" s="75" t="s">
        <v>315</v>
      </c>
      <c r="C50" s="76" t="s">
        <v>316</v>
      </c>
      <c r="D50" s="15"/>
      <c r="E50" s="15">
        <v>3377163.89</v>
      </c>
      <c r="F50" s="15">
        <f>4855000*I47/100</f>
        <v>3466965.21</v>
      </c>
      <c r="G50" s="15">
        <v>3602309.86</v>
      </c>
      <c r="H50" s="1">
        <v>13</v>
      </c>
      <c r="I50" s="1">
        <v>13</v>
      </c>
      <c r="J50" s="1">
        <v>13</v>
      </c>
      <c r="L50" s="52"/>
    </row>
    <row r="51" spans="1:12" ht="76.5" customHeight="1">
      <c r="A51" s="100" t="s">
        <v>2</v>
      </c>
      <c r="B51" s="75" t="s">
        <v>317</v>
      </c>
      <c r="C51" s="76" t="s">
        <v>318</v>
      </c>
      <c r="D51" s="15"/>
      <c r="E51" s="15">
        <v>271206.9</v>
      </c>
      <c r="F51" s="15">
        <f>1915000*I51/100/87%</f>
        <v>286149.4252873563</v>
      </c>
      <c r="G51" s="15">
        <v>305574.71</v>
      </c>
      <c r="H51" s="1">
        <v>13</v>
      </c>
      <c r="I51" s="1">
        <v>13</v>
      </c>
      <c r="J51" s="1">
        <v>13</v>
      </c>
      <c r="L51" s="52"/>
    </row>
    <row r="52" spans="1:7" ht="33.75" customHeight="1">
      <c r="A52" s="99" t="s">
        <v>2</v>
      </c>
      <c r="B52" s="16" t="s">
        <v>58</v>
      </c>
      <c r="C52" s="17" t="s">
        <v>57</v>
      </c>
      <c r="D52" s="10">
        <f>D53</f>
        <v>0</v>
      </c>
      <c r="E52" s="10">
        <f>E53</f>
        <v>22231441.5888</v>
      </c>
      <c r="F52" s="10">
        <f>F53</f>
        <v>22869409.2468</v>
      </c>
      <c r="G52" s="10">
        <f>G53</f>
        <v>23214505.072</v>
      </c>
    </row>
    <row r="53" spans="1:7" ht="28.5">
      <c r="A53" s="99" t="s">
        <v>2</v>
      </c>
      <c r="B53" s="11" t="s">
        <v>75</v>
      </c>
      <c r="C53" s="9" t="s">
        <v>76</v>
      </c>
      <c r="D53" s="10">
        <f>D54+D55+D56+D57</f>
        <v>0</v>
      </c>
      <c r="E53" s="10">
        <f>E54+E55+E56+E57</f>
        <v>22231441.5888</v>
      </c>
      <c r="F53" s="10">
        <f>F54+F55+F56+F57</f>
        <v>22869409.2468</v>
      </c>
      <c r="G53" s="10">
        <f>G54+G55+G56+G57</f>
        <v>23214505.072</v>
      </c>
    </row>
    <row r="54" spans="1:7" ht="60">
      <c r="A54" s="100" t="s">
        <v>2</v>
      </c>
      <c r="B54" s="18" t="s">
        <v>62</v>
      </c>
      <c r="C54" s="19" t="s">
        <v>63</v>
      </c>
      <c r="D54" s="15"/>
      <c r="E54" s="87">
        <f>4307065.7*0.2692*10</f>
        <v>11594620.8644</v>
      </c>
      <c r="F54" s="87">
        <f>4419754.2*0.2692*10</f>
        <v>11897978.306400001</v>
      </c>
      <c r="G54" s="87">
        <f>4491972.2*0.2692*10</f>
        <v>12092389.1624</v>
      </c>
    </row>
    <row r="55" spans="1:7" ht="75">
      <c r="A55" s="100" t="s">
        <v>2</v>
      </c>
      <c r="B55" s="18" t="s">
        <v>59</v>
      </c>
      <c r="C55" s="19" t="s">
        <v>64</v>
      </c>
      <c r="D55" s="15"/>
      <c r="E55" s="87">
        <f>20521.8*0.2692*10</f>
        <v>55244.6856</v>
      </c>
      <c r="F55" s="87">
        <f>23222*0.2692*10</f>
        <v>62513.623999999996</v>
      </c>
      <c r="G55" s="87">
        <f>23860.2*0.2692*10</f>
        <v>64231.6584</v>
      </c>
    </row>
    <row r="56" spans="1:7" ht="60">
      <c r="A56" s="100" t="s">
        <v>2</v>
      </c>
      <c r="B56" s="18" t="s">
        <v>60</v>
      </c>
      <c r="C56" s="19" t="s">
        <v>65</v>
      </c>
      <c r="D56" s="15"/>
      <c r="E56" s="87">
        <f>4465943.6*0.2692*10</f>
        <v>12022320.1712</v>
      </c>
      <c r="F56" s="87">
        <f>4601753.1*0.2692*10</f>
        <v>12387919.345199998</v>
      </c>
      <c r="G56" s="87">
        <f>4678402.5*0.2692*10</f>
        <v>12594259.53</v>
      </c>
    </row>
    <row r="57" spans="1:9" ht="60">
      <c r="A57" s="100" t="s">
        <v>2</v>
      </c>
      <c r="B57" s="18" t="s">
        <v>61</v>
      </c>
      <c r="C57" s="19" t="s">
        <v>66</v>
      </c>
      <c r="D57" s="15"/>
      <c r="E57" s="87">
        <f>-535194.7*0.2692*10</f>
        <v>-1440744.1324</v>
      </c>
      <c r="F57" s="87">
        <f>-549406.4*0.2692*10</f>
        <v>-1479002.0288</v>
      </c>
      <c r="G57" s="87">
        <f>-570718.9*0.2692*10</f>
        <v>-1536375.2788</v>
      </c>
      <c r="I57" s="46">
        <f>4307065.7/0.2692</f>
        <v>15999501.114413077</v>
      </c>
    </row>
    <row r="58" spans="1:7" ht="21" customHeight="1">
      <c r="A58" s="99" t="s">
        <v>2</v>
      </c>
      <c r="B58" s="11" t="s">
        <v>10</v>
      </c>
      <c r="C58" s="9" t="s">
        <v>11</v>
      </c>
      <c r="D58" s="10">
        <f>D67+D70+D73</f>
        <v>0</v>
      </c>
      <c r="E58" s="88">
        <f>E67+E70+E73+E59</f>
        <v>25674651.6</v>
      </c>
      <c r="F58" s="88">
        <f>F67+F70+F73+F59</f>
        <v>25905701.2</v>
      </c>
      <c r="G58" s="88">
        <f>G67+G70+G73+G59</f>
        <v>26148861.599999998</v>
      </c>
    </row>
    <row r="59" spans="1:7" ht="33.75" customHeight="1">
      <c r="A59" s="100" t="s">
        <v>2</v>
      </c>
      <c r="B59" s="18" t="s">
        <v>245</v>
      </c>
      <c r="C59" s="19" t="s">
        <v>240</v>
      </c>
      <c r="D59" s="20">
        <f>D60</f>
        <v>0</v>
      </c>
      <c r="E59" s="89">
        <f>E60+E63</f>
        <v>18954651.6</v>
      </c>
      <c r="F59" s="89">
        <f>F60+F63</f>
        <v>18856701.2</v>
      </c>
      <c r="G59" s="89">
        <f>G60+G63</f>
        <v>18816861.599999998</v>
      </c>
    </row>
    <row r="60" spans="1:7" ht="25.5" customHeight="1">
      <c r="A60" s="101" t="s">
        <v>2</v>
      </c>
      <c r="B60" s="43" t="s">
        <v>244</v>
      </c>
      <c r="C60" s="44" t="s">
        <v>241</v>
      </c>
      <c r="D60" s="24"/>
      <c r="E60" s="90">
        <f>E61+E62</f>
        <v>14021374.8</v>
      </c>
      <c r="F60" s="90">
        <f>F61+F62</f>
        <v>13948775.2</v>
      </c>
      <c r="G60" s="90">
        <f>G61+G62</f>
        <v>13919468.799999999</v>
      </c>
    </row>
    <row r="61" spans="1:12" ht="25.5" customHeight="1" hidden="1">
      <c r="A61" s="102" t="s">
        <v>2</v>
      </c>
      <c r="B61" s="21" t="s">
        <v>246</v>
      </c>
      <c r="C61" s="22" t="s">
        <v>241</v>
      </c>
      <c r="D61" s="23"/>
      <c r="E61" s="91">
        <f>84061000*H61</f>
        <v>14021374.8</v>
      </c>
      <c r="F61" s="91">
        <f>87508000*I61</f>
        <v>13948775.2</v>
      </c>
      <c r="G61" s="91">
        <f>91096000*J61</f>
        <v>13919468.799999999</v>
      </c>
      <c r="H61" s="47">
        <v>0.1668</v>
      </c>
      <c r="I61" s="47">
        <v>0.1594</v>
      </c>
      <c r="J61" s="47">
        <v>0.1528</v>
      </c>
      <c r="L61" s="46"/>
    </row>
    <row r="62" spans="1:7" ht="30.75" customHeight="1" hidden="1">
      <c r="A62" s="102" t="s">
        <v>2</v>
      </c>
      <c r="B62" s="21" t="s">
        <v>249</v>
      </c>
      <c r="C62" s="22" t="s">
        <v>254</v>
      </c>
      <c r="D62" s="23"/>
      <c r="E62" s="91"/>
      <c r="F62" s="91"/>
      <c r="G62" s="91"/>
    </row>
    <row r="63" spans="1:12" ht="25.5" customHeight="1">
      <c r="A63" s="101" t="s">
        <v>2</v>
      </c>
      <c r="B63" s="43" t="s">
        <v>247</v>
      </c>
      <c r="C63" s="44" t="s">
        <v>242</v>
      </c>
      <c r="D63" s="24"/>
      <c r="E63" s="90">
        <f>E64+E65</f>
        <v>4933276.8</v>
      </c>
      <c r="F63" s="90">
        <f>F64+F65</f>
        <v>4907926</v>
      </c>
      <c r="G63" s="90">
        <f>G64+G65</f>
        <v>4897392.8</v>
      </c>
      <c r="I63" s="46"/>
      <c r="J63" s="46"/>
      <c r="K63" s="46"/>
      <c r="L63" s="46"/>
    </row>
    <row r="64" spans="1:7" ht="41.25" customHeight="1" hidden="1">
      <c r="A64" s="102" t="s">
        <v>2</v>
      </c>
      <c r="B64" s="21" t="s">
        <v>248</v>
      </c>
      <c r="C64" s="22" t="s">
        <v>243</v>
      </c>
      <c r="D64" s="23">
        <v>0</v>
      </c>
      <c r="E64" s="91">
        <f>29576000*H61</f>
        <v>4933276.8</v>
      </c>
      <c r="F64" s="91">
        <f>30790000*I61</f>
        <v>4907926</v>
      </c>
      <c r="G64" s="91">
        <f>32051000*J61</f>
        <v>4897392.8</v>
      </c>
    </row>
    <row r="65" spans="1:7" ht="38.25" customHeight="1" hidden="1">
      <c r="A65" s="102" t="s">
        <v>2</v>
      </c>
      <c r="B65" s="21" t="s">
        <v>250</v>
      </c>
      <c r="C65" s="22" t="s">
        <v>253</v>
      </c>
      <c r="D65" s="24"/>
      <c r="E65" s="91"/>
      <c r="F65" s="91"/>
      <c r="G65" s="91"/>
    </row>
    <row r="66" spans="1:7" ht="27.75" customHeight="1" hidden="1">
      <c r="A66" s="101" t="s">
        <v>2</v>
      </c>
      <c r="B66" s="43" t="s">
        <v>251</v>
      </c>
      <c r="C66" s="44" t="s">
        <v>252</v>
      </c>
      <c r="D66" s="24"/>
      <c r="E66" s="90"/>
      <c r="F66" s="90"/>
      <c r="G66" s="90"/>
    </row>
    <row r="67" spans="1:7" ht="23.25" customHeight="1" hidden="1">
      <c r="A67" s="100" t="s">
        <v>2</v>
      </c>
      <c r="B67" s="18" t="s">
        <v>77</v>
      </c>
      <c r="C67" s="13" t="s">
        <v>78</v>
      </c>
      <c r="D67" s="20">
        <f>D68</f>
        <v>0</v>
      </c>
      <c r="E67" s="89">
        <f>E68+E69</f>
        <v>0</v>
      </c>
      <c r="F67" s="89">
        <f>F68+F69</f>
        <v>0</v>
      </c>
      <c r="G67" s="89">
        <f>G68+G69</f>
        <v>0</v>
      </c>
    </row>
    <row r="68" spans="1:7" ht="12.75" hidden="1">
      <c r="A68" s="102" t="s">
        <v>2</v>
      </c>
      <c r="B68" s="21" t="s">
        <v>231</v>
      </c>
      <c r="C68" s="22" t="s">
        <v>44</v>
      </c>
      <c r="D68" s="24"/>
      <c r="E68" s="91">
        <v>0</v>
      </c>
      <c r="F68" s="91">
        <v>0</v>
      </c>
      <c r="G68" s="91">
        <v>0</v>
      </c>
    </row>
    <row r="69" spans="1:7" ht="25.5" hidden="1">
      <c r="A69" s="102" t="s">
        <v>2</v>
      </c>
      <c r="B69" s="21" t="s">
        <v>230</v>
      </c>
      <c r="C69" s="22" t="s">
        <v>45</v>
      </c>
      <c r="D69" s="23"/>
      <c r="E69" s="92"/>
      <c r="F69" s="92"/>
      <c r="G69" s="92"/>
    </row>
    <row r="70" spans="1:9" ht="15">
      <c r="A70" s="100" t="s">
        <v>2</v>
      </c>
      <c r="B70" s="18" t="s">
        <v>79</v>
      </c>
      <c r="C70" s="13" t="s">
        <v>12</v>
      </c>
      <c r="D70" s="20">
        <f>D71+D72</f>
        <v>0</v>
      </c>
      <c r="E70" s="89">
        <f>E71+E72</f>
        <v>96000</v>
      </c>
      <c r="F70" s="89">
        <f>F71+F72</f>
        <v>100000</v>
      </c>
      <c r="G70" s="89">
        <f>G71+G72</f>
        <v>105000</v>
      </c>
      <c r="I70" s="46"/>
    </row>
    <row r="71" spans="1:7" ht="12.75" hidden="1">
      <c r="A71" s="102" t="s">
        <v>2</v>
      </c>
      <c r="B71" s="21" t="s">
        <v>46</v>
      </c>
      <c r="C71" s="22" t="s">
        <v>12</v>
      </c>
      <c r="D71" s="24"/>
      <c r="E71" s="91">
        <v>96000</v>
      </c>
      <c r="F71" s="91">
        <v>100000</v>
      </c>
      <c r="G71" s="91">
        <v>105000</v>
      </c>
    </row>
    <row r="72" spans="1:7" ht="25.5" hidden="1">
      <c r="A72" s="102" t="s">
        <v>2</v>
      </c>
      <c r="B72" s="21" t="s">
        <v>47</v>
      </c>
      <c r="C72" s="22" t="s">
        <v>48</v>
      </c>
      <c r="D72" s="23">
        <v>0</v>
      </c>
      <c r="E72" s="92">
        <v>0</v>
      </c>
      <c r="F72" s="92">
        <v>0</v>
      </c>
      <c r="G72" s="92">
        <v>0</v>
      </c>
    </row>
    <row r="73" spans="1:7" ht="30">
      <c r="A73" s="100" t="s">
        <v>2</v>
      </c>
      <c r="B73" s="18" t="s">
        <v>55</v>
      </c>
      <c r="C73" s="19" t="s">
        <v>56</v>
      </c>
      <c r="D73" s="20">
        <f>D74</f>
        <v>0</v>
      </c>
      <c r="E73" s="89">
        <f>E74</f>
        <v>6624000</v>
      </c>
      <c r="F73" s="89">
        <f>F74</f>
        <v>6949000</v>
      </c>
      <c r="G73" s="89">
        <f>G74</f>
        <v>7227000</v>
      </c>
    </row>
    <row r="74" spans="1:7" ht="30" customHeight="1" hidden="1">
      <c r="A74" s="102" t="s">
        <v>2</v>
      </c>
      <c r="B74" s="21" t="s">
        <v>138</v>
      </c>
      <c r="C74" s="22" t="s">
        <v>124</v>
      </c>
      <c r="D74" s="24"/>
      <c r="E74" s="91">
        <v>6624000</v>
      </c>
      <c r="F74" s="91">
        <v>6949000</v>
      </c>
      <c r="G74" s="91">
        <v>7227000</v>
      </c>
    </row>
    <row r="75" spans="1:7" ht="21" customHeight="1">
      <c r="A75" s="99" t="s">
        <v>2</v>
      </c>
      <c r="B75" s="11" t="s">
        <v>13</v>
      </c>
      <c r="C75" s="25" t="s">
        <v>14</v>
      </c>
      <c r="D75" s="10">
        <f>D76+D78</f>
        <v>0</v>
      </c>
      <c r="E75" s="10">
        <f>E76+E78</f>
        <v>45431000</v>
      </c>
      <c r="F75" s="10">
        <f>F76+F78</f>
        <v>45869000</v>
      </c>
      <c r="G75" s="10">
        <f>G76+G78</f>
        <v>46319000</v>
      </c>
    </row>
    <row r="76" spans="1:7" ht="21.75" customHeight="1">
      <c r="A76" s="99" t="s">
        <v>2</v>
      </c>
      <c r="B76" s="11" t="s">
        <v>15</v>
      </c>
      <c r="C76" s="25" t="s">
        <v>16</v>
      </c>
      <c r="D76" s="26">
        <f>D77</f>
        <v>0</v>
      </c>
      <c r="E76" s="26">
        <f>E77</f>
        <v>14438000</v>
      </c>
      <c r="F76" s="26">
        <f>F77</f>
        <v>14502000</v>
      </c>
      <c r="G76" s="26">
        <f>G77</f>
        <v>14568000</v>
      </c>
    </row>
    <row r="77" spans="1:7" ht="35.25" customHeight="1">
      <c r="A77" s="100" t="s">
        <v>2</v>
      </c>
      <c r="B77" s="18" t="s">
        <v>139</v>
      </c>
      <c r="C77" s="27" t="s">
        <v>137</v>
      </c>
      <c r="D77" s="20"/>
      <c r="E77" s="20">
        <v>14438000</v>
      </c>
      <c r="F77" s="20">
        <v>14502000</v>
      </c>
      <c r="G77" s="20">
        <v>14568000</v>
      </c>
    </row>
    <row r="78" spans="1:7" ht="22.5" customHeight="1">
      <c r="A78" s="99" t="s">
        <v>2</v>
      </c>
      <c r="B78" s="16" t="s">
        <v>17</v>
      </c>
      <c r="C78" s="8" t="s">
        <v>18</v>
      </c>
      <c r="D78" s="26">
        <f>D79+D82</f>
        <v>0</v>
      </c>
      <c r="E78" s="26">
        <f>E79+E82</f>
        <v>30993000</v>
      </c>
      <c r="F78" s="26">
        <f>F79+F82</f>
        <v>31367000</v>
      </c>
      <c r="G78" s="26">
        <f>G79+G82</f>
        <v>31751000</v>
      </c>
    </row>
    <row r="79" spans="1:7" ht="30">
      <c r="A79" s="100" t="s">
        <v>2</v>
      </c>
      <c r="B79" s="18" t="s">
        <v>140</v>
      </c>
      <c r="C79" s="19" t="s">
        <v>122</v>
      </c>
      <c r="D79" s="20">
        <f>D80+D81</f>
        <v>0</v>
      </c>
      <c r="E79" s="20">
        <f>E80+E81</f>
        <v>18478000</v>
      </c>
      <c r="F79" s="20">
        <f>F80+F81</f>
        <v>18829000</v>
      </c>
      <c r="G79" s="20">
        <f>G80+G81</f>
        <v>19187000</v>
      </c>
    </row>
    <row r="80" spans="1:7" ht="30" hidden="1">
      <c r="A80" s="103" t="s">
        <v>2</v>
      </c>
      <c r="B80" s="21" t="s">
        <v>206</v>
      </c>
      <c r="C80" s="22" t="s">
        <v>122</v>
      </c>
      <c r="D80" s="24"/>
      <c r="E80" s="24">
        <v>18478000</v>
      </c>
      <c r="F80" s="24">
        <v>18829000</v>
      </c>
      <c r="G80" s="24">
        <v>19187000</v>
      </c>
    </row>
    <row r="81" spans="1:7" ht="30" hidden="1">
      <c r="A81" s="103" t="s">
        <v>2</v>
      </c>
      <c r="B81" s="21" t="s">
        <v>207</v>
      </c>
      <c r="C81" s="22" t="s">
        <v>122</v>
      </c>
      <c r="D81" s="24"/>
      <c r="E81" s="24"/>
      <c r="F81" s="24"/>
      <c r="G81" s="24"/>
    </row>
    <row r="82" spans="1:7" ht="30">
      <c r="A82" s="100" t="s">
        <v>2</v>
      </c>
      <c r="B82" s="18" t="s">
        <v>141</v>
      </c>
      <c r="C82" s="19" t="s">
        <v>123</v>
      </c>
      <c r="D82" s="20"/>
      <c r="E82" s="20">
        <v>12515000</v>
      </c>
      <c r="F82" s="20">
        <v>12538000</v>
      </c>
      <c r="G82" s="20">
        <v>12564000</v>
      </c>
    </row>
    <row r="83" spans="1:7" ht="20.25" customHeight="1">
      <c r="A83" s="99" t="s">
        <v>2</v>
      </c>
      <c r="B83" s="16" t="s">
        <v>19</v>
      </c>
      <c r="C83" s="9" t="s">
        <v>20</v>
      </c>
      <c r="D83" s="10">
        <f>D84+D85</f>
        <v>0</v>
      </c>
      <c r="E83" s="10">
        <f>E84+E85</f>
        <v>4289000</v>
      </c>
      <c r="F83" s="10">
        <f>F84+F85</f>
        <v>4289000</v>
      </c>
      <c r="G83" s="10">
        <f>G84+G85</f>
        <v>4289000</v>
      </c>
    </row>
    <row r="84" spans="1:7" ht="60" customHeight="1">
      <c r="A84" s="100" t="s">
        <v>2</v>
      </c>
      <c r="B84" s="18" t="s">
        <v>21</v>
      </c>
      <c r="C84" s="13" t="s">
        <v>22</v>
      </c>
      <c r="D84" s="20"/>
      <c r="E84" s="20">
        <v>4289000</v>
      </c>
      <c r="F84" s="20">
        <v>4289000</v>
      </c>
      <c r="G84" s="20">
        <v>4289000</v>
      </c>
    </row>
    <row r="85" spans="1:7" ht="32.25" customHeight="1" hidden="1">
      <c r="A85" s="100" t="s">
        <v>2</v>
      </c>
      <c r="B85" s="18" t="s">
        <v>23</v>
      </c>
      <c r="C85" s="13" t="s">
        <v>24</v>
      </c>
      <c r="D85" s="20"/>
      <c r="E85" s="20"/>
      <c r="F85" s="20"/>
      <c r="G85" s="20"/>
    </row>
    <row r="86" spans="1:7" ht="32.25" customHeight="1" hidden="1">
      <c r="A86" s="99" t="s">
        <v>2</v>
      </c>
      <c r="B86" s="16" t="s">
        <v>69</v>
      </c>
      <c r="C86" s="9" t="s">
        <v>80</v>
      </c>
      <c r="D86" s="26" t="e">
        <f>#REF!</f>
        <v>#REF!</v>
      </c>
      <c r="E86" s="26">
        <f>E87+E88</f>
        <v>0</v>
      </c>
      <c r="F86" s="26">
        <f>F87+F88</f>
        <v>0</v>
      </c>
      <c r="G86" s="26">
        <f>G87+G88</f>
        <v>0</v>
      </c>
    </row>
    <row r="87" spans="1:7" ht="32.25" customHeight="1" hidden="1">
      <c r="A87" s="100" t="s">
        <v>2</v>
      </c>
      <c r="B87" s="18" t="s">
        <v>227</v>
      </c>
      <c r="C87" s="19" t="s">
        <v>228</v>
      </c>
      <c r="D87" s="23">
        <v>0</v>
      </c>
      <c r="E87" s="20"/>
      <c r="F87" s="20"/>
      <c r="G87" s="20"/>
    </row>
    <row r="88" spans="1:7" ht="32.25" customHeight="1" hidden="1">
      <c r="A88" s="100" t="s">
        <v>2</v>
      </c>
      <c r="B88" s="18" t="s">
        <v>229</v>
      </c>
      <c r="C88" s="19" t="s">
        <v>125</v>
      </c>
      <c r="D88" s="23">
        <v>0</v>
      </c>
      <c r="E88" s="20"/>
      <c r="F88" s="20"/>
      <c r="G88" s="20"/>
    </row>
    <row r="89" spans="1:7" ht="46.5" customHeight="1">
      <c r="A89" s="99" t="s">
        <v>2</v>
      </c>
      <c r="B89" s="11" t="s">
        <v>25</v>
      </c>
      <c r="C89" s="9" t="s">
        <v>26</v>
      </c>
      <c r="D89" s="10">
        <f>D92+D90+D98+D100</f>
        <v>0</v>
      </c>
      <c r="E89" s="10">
        <f>E92+E90+E98+E100</f>
        <v>19492800</v>
      </c>
      <c r="F89" s="10">
        <f>F92+F90+F98+F100</f>
        <v>19520900</v>
      </c>
      <c r="G89" s="10">
        <f>G92+G90+G98+G100</f>
        <v>25999381.16</v>
      </c>
    </row>
    <row r="90" spans="1:7" ht="28.5" hidden="1">
      <c r="A90" s="99" t="s">
        <v>2</v>
      </c>
      <c r="B90" s="8" t="s">
        <v>81</v>
      </c>
      <c r="C90" s="9" t="s">
        <v>82</v>
      </c>
      <c r="D90" s="10">
        <f>D91</f>
        <v>0</v>
      </c>
      <c r="E90" s="10">
        <f>E91</f>
        <v>0</v>
      </c>
      <c r="F90" s="10">
        <f>F91</f>
        <v>0</v>
      </c>
      <c r="G90" s="10">
        <f>G91</f>
        <v>0</v>
      </c>
    </row>
    <row r="91" spans="1:7" ht="30" hidden="1">
      <c r="A91" s="103" t="s">
        <v>2</v>
      </c>
      <c r="B91" s="21" t="s">
        <v>83</v>
      </c>
      <c r="C91" s="28" t="s">
        <v>126</v>
      </c>
      <c r="D91" s="29">
        <v>0</v>
      </c>
      <c r="E91" s="29">
        <v>0</v>
      </c>
      <c r="F91" s="29">
        <v>0</v>
      </c>
      <c r="G91" s="29">
        <v>0</v>
      </c>
    </row>
    <row r="92" spans="1:7" ht="75">
      <c r="A92" s="100" t="s">
        <v>2</v>
      </c>
      <c r="B92" s="30" t="s">
        <v>84</v>
      </c>
      <c r="C92" s="13" t="s">
        <v>85</v>
      </c>
      <c r="D92" s="20">
        <f>D93+D96+D95+D97</f>
        <v>0</v>
      </c>
      <c r="E92" s="20">
        <f>E93+E96+E95+E97</f>
        <v>16910500</v>
      </c>
      <c r="F92" s="20">
        <f>F93+F96+F95+F97</f>
        <v>16910500</v>
      </c>
      <c r="G92" s="20">
        <f>G93+G96+G95+G97</f>
        <v>23359781.16</v>
      </c>
    </row>
    <row r="93" spans="1:7" ht="68.25" customHeight="1">
      <c r="A93" s="100" t="s">
        <v>2</v>
      </c>
      <c r="B93" s="30" t="s">
        <v>142</v>
      </c>
      <c r="C93" s="13" t="s">
        <v>86</v>
      </c>
      <c r="D93" s="20">
        <f>D94</f>
        <v>0</v>
      </c>
      <c r="E93" s="20">
        <f>E94</f>
        <v>14623800</v>
      </c>
      <c r="F93" s="20">
        <f>F94</f>
        <v>14623800</v>
      </c>
      <c r="G93" s="20">
        <f>G94</f>
        <v>14623800</v>
      </c>
    </row>
    <row r="94" spans="1:7" ht="59.25" customHeight="1" hidden="1">
      <c r="A94" s="103" t="s">
        <v>2</v>
      </c>
      <c r="B94" s="67" t="s">
        <v>143</v>
      </c>
      <c r="C94" s="34" t="s">
        <v>145</v>
      </c>
      <c r="D94" s="24"/>
      <c r="E94" s="24">
        <v>14623800</v>
      </c>
      <c r="F94" s="24">
        <v>14623800</v>
      </c>
      <c r="G94" s="24">
        <v>14623800</v>
      </c>
    </row>
    <row r="95" spans="1:7" ht="68.25" customHeight="1">
      <c r="A95" s="100" t="s">
        <v>2</v>
      </c>
      <c r="B95" s="12" t="s">
        <v>144</v>
      </c>
      <c r="C95" s="13" t="s">
        <v>108</v>
      </c>
      <c r="D95" s="20"/>
      <c r="E95" s="115">
        <v>561400</v>
      </c>
      <c r="F95" s="115">
        <v>561400</v>
      </c>
      <c r="G95" s="115">
        <f>561400+6449281.16</f>
        <v>7010681.16</v>
      </c>
    </row>
    <row r="96" spans="1:7" ht="60">
      <c r="A96" s="100" t="s">
        <v>2</v>
      </c>
      <c r="B96" s="12" t="s">
        <v>146</v>
      </c>
      <c r="C96" s="13" t="s">
        <v>109</v>
      </c>
      <c r="D96" s="31"/>
      <c r="E96" s="31">
        <v>126000</v>
      </c>
      <c r="F96" s="31">
        <v>126000</v>
      </c>
      <c r="G96" s="31">
        <v>126000</v>
      </c>
    </row>
    <row r="97" spans="1:7" ht="30">
      <c r="A97" s="100" t="s">
        <v>2</v>
      </c>
      <c r="B97" s="12" t="s">
        <v>147</v>
      </c>
      <c r="C97" s="13" t="s">
        <v>110</v>
      </c>
      <c r="D97" s="31"/>
      <c r="E97" s="31">
        <v>1599300</v>
      </c>
      <c r="F97" s="31">
        <v>1599300</v>
      </c>
      <c r="G97" s="31">
        <v>1599300</v>
      </c>
    </row>
    <row r="98" spans="1:7" ht="21" customHeight="1" hidden="1">
      <c r="A98" s="104" t="s">
        <v>2</v>
      </c>
      <c r="B98" s="30" t="s">
        <v>87</v>
      </c>
      <c r="C98" s="19" t="s">
        <v>88</v>
      </c>
      <c r="D98" s="31">
        <f>D99</f>
        <v>0</v>
      </c>
      <c r="E98" s="31">
        <f>E99</f>
        <v>0</v>
      </c>
      <c r="F98" s="31">
        <f>F99</f>
        <v>0</v>
      </c>
      <c r="G98" s="31">
        <f>G99</f>
        <v>0</v>
      </c>
    </row>
    <row r="99" spans="1:7" ht="45" customHeight="1" hidden="1">
      <c r="A99" s="105" t="s">
        <v>2</v>
      </c>
      <c r="B99" s="21" t="s">
        <v>148</v>
      </c>
      <c r="C99" s="28" t="s">
        <v>111</v>
      </c>
      <c r="D99" s="29"/>
      <c r="E99" s="29"/>
      <c r="F99" s="29"/>
      <c r="G99" s="29"/>
    </row>
    <row r="100" spans="1:7" ht="75">
      <c r="A100" s="104" t="s">
        <v>2</v>
      </c>
      <c r="B100" s="30" t="s">
        <v>89</v>
      </c>
      <c r="C100" s="19" t="s">
        <v>90</v>
      </c>
      <c r="D100" s="31">
        <f>D101</f>
        <v>0</v>
      </c>
      <c r="E100" s="31">
        <f>E101+E102</f>
        <v>2582300</v>
      </c>
      <c r="F100" s="31">
        <f>F101+F102</f>
        <v>2610400</v>
      </c>
      <c r="G100" s="31">
        <f>G101+G102</f>
        <v>2639600</v>
      </c>
    </row>
    <row r="101" spans="1:7" ht="57" customHeight="1">
      <c r="A101" s="101" t="s">
        <v>2</v>
      </c>
      <c r="B101" s="43" t="s">
        <v>204</v>
      </c>
      <c r="C101" s="44" t="s">
        <v>127</v>
      </c>
      <c r="D101" s="24"/>
      <c r="E101" s="90">
        <v>1880000</v>
      </c>
      <c r="F101" s="90">
        <v>1880000</v>
      </c>
      <c r="G101" s="90">
        <v>1880000</v>
      </c>
    </row>
    <row r="102" spans="1:7" ht="63.75">
      <c r="A102" s="101" t="s">
        <v>2</v>
      </c>
      <c r="B102" s="43" t="s">
        <v>258</v>
      </c>
      <c r="C102" s="44" t="s">
        <v>285</v>
      </c>
      <c r="D102" s="24"/>
      <c r="E102" s="90">
        <v>702300</v>
      </c>
      <c r="F102" s="90">
        <v>730400</v>
      </c>
      <c r="G102" s="90">
        <v>759600</v>
      </c>
    </row>
    <row r="103" spans="1:7" ht="22.5" customHeight="1">
      <c r="A103" s="99" t="s">
        <v>2</v>
      </c>
      <c r="B103" s="11" t="s">
        <v>27</v>
      </c>
      <c r="C103" s="9" t="s">
        <v>28</v>
      </c>
      <c r="D103" s="32" t="e">
        <f>D104</f>
        <v>#REF!</v>
      </c>
      <c r="E103" s="78">
        <f>E104</f>
        <v>465700</v>
      </c>
      <c r="F103" s="78">
        <f>F104</f>
        <v>465700</v>
      </c>
      <c r="G103" s="78">
        <f>G104</f>
        <v>465700</v>
      </c>
    </row>
    <row r="104" spans="1:7" ht="15">
      <c r="A104" s="100" t="s">
        <v>2</v>
      </c>
      <c r="B104" s="18" t="s">
        <v>29</v>
      </c>
      <c r="C104" s="13" t="s">
        <v>30</v>
      </c>
      <c r="D104" s="33" t="e">
        <f>D105+#REF!+D106+D107+D108</f>
        <v>#REF!</v>
      </c>
      <c r="E104" s="45">
        <f>E105+E106+E107+E108</f>
        <v>465700</v>
      </c>
      <c r="F104" s="45">
        <f>F105+F106+F107+F108</f>
        <v>465700</v>
      </c>
      <c r="G104" s="45">
        <f>G105+G106+G107+G108</f>
        <v>465700</v>
      </c>
    </row>
    <row r="105" spans="1:7" ht="30">
      <c r="A105" s="100" t="s">
        <v>2</v>
      </c>
      <c r="B105" s="18" t="s">
        <v>49</v>
      </c>
      <c r="C105" s="13" t="s">
        <v>50</v>
      </c>
      <c r="D105" s="33"/>
      <c r="E105" s="45">
        <v>339900</v>
      </c>
      <c r="F105" s="45">
        <v>339900</v>
      </c>
      <c r="G105" s="45">
        <v>339900</v>
      </c>
    </row>
    <row r="106" spans="1:7" ht="15" hidden="1">
      <c r="A106" s="100" t="s">
        <v>2</v>
      </c>
      <c r="B106" s="18" t="s">
        <v>51</v>
      </c>
      <c r="C106" s="13" t="s">
        <v>91</v>
      </c>
      <c r="D106" s="33"/>
      <c r="E106" s="45"/>
      <c r="F106" s="45"/>
      <c r="G106" s="45"/>
    </row>
    <row r="107" spans="1:7" ht="15">
      <c r="A107" s="100" t="s">
        <v>2</v>
      </c>
      <c r="B107" s="18" t="s">
        <v>156</v>
      </c>
      <c r="C107" s="13" t="s">
        <v>158</v>
      </c>
      <c r="D107" s="33"/>
      <c r="E107" s="45">
        <v>125800</v>
      </c>
      <c r="F107" s="45">
        <v>125800</v>
      </c>
      <c r="G107" s="45">
        <v>125800</v>
      </c>
    </row>
    <row r="108" spans="1:7" ht="30" hidden="1">
      <c r="A108" s="100" t="s">
        <v>2</v>
      </c>
      <c r="B108" s="18" t="s">
        <v>157</v>
      </c>
      <c r="C108" s="13" t="s">
        <v>159</v>
      </c>
      <c r="D108" s="33">
        <v>0</v>
      </c>
      <c r="E108" s="33">
        <v>0</v>
      </c>
      <c r="F108" s="33">
        <v>0</v>
      </c>
      <c r="G108" s="33">
        <v>0</v>
      </c>
    </row>
    <row r="109" spans="1:7" ht="28.5">
      <c r="A109" s="99" t="s">
        <v>2</v>
      </c>
      <c r="B109" s="11" t="s">
        <v>31</v>
      </c>
      <c r="C109" s="9" t="s">
        <v>92</v>
      </c>
      <c r="D109" s="32">
        <f>D110+D112+D111</f>
        <v>0</v>
      </c>
      <c r="E109" s="32">
        <f>E110+E112+E111</f>
        <v>416100</v>
      </c>
      <c r="F109" s="32">
        <f>F110+F112+F111</f>
        <v>416100</v>
      </c>
      <c r="G109" s="32">
        <f>G110+G112+G111</f>
        <v>416100</v>
      </c>
    </row>
    <row r="110" spans="1:7" ht="30">
      <c r="A110" s="100" t="s">
        <v>2</v>
      </c>
      <c r="B110" s="18" t="s">
        <v>149</v>
      </c>
      <c r="C110" s="13" t="s">
        <v>112</v>
      </c>
      <c r="D110" s="33"/>
      <c r="E110" s="45">
        <v>28500</v>
      </c>
      <c r="F110" s="45">
        <v>28500</v>
      </c>
      <c r="G110" s="45">
        <v>28500</v>
      </c>
    </row>
    <row r="111" spans="1:7" ht="30">
      <c r="A111" s="100" t="s">
        <v>2</v>
      </c>
      <c r="B111" s="18" t="s">
        <v>150</v>
      </c>
      <c r="C111" s="13" t="s">
        <v>113</v>
      </c>
      <c r="D111" s="33"/>
      <c r="E111" s="33">
        <v>97300</v>
      </c>
      <c r="F111" s="33">
        <v>97300</v>
      </c>
      <c r="G111" s="33">
        <v>97300</v>
      </c>
    </row>
    <row r="112" spans="1:7" ht="18.75" customHeight="1">
      <c r="A112" s="100" t="s">
        <v>2</v>
      </c>
      <c r="B112" s="18" t="s">
        <v>151</v>
      </c>
      <c r="C112" s="13" t="s">
        <v>114</v>
      </c>
      <c r="D112" s="33"/>
      <c r="E112" s="33">
        <v>290300</v>
      </c>
      <c r="F112" s="33">
        <v>290300</v>
      </c>
      <c r="G112" s="33">
        <v>290300</v>
      </c>
    </row>
    <row r="113" spans="1:7" ht="28.5">
      <c r="A113" s="99" t="s">
        <v>2</v>
      </c>
      <c r="B113" s="11" t="s">
        <v>32</v>
      </c>
      <c r="C113" s="9" t="s">
        <v>33</v>
      </c>
      <c r="D113" s="32" t="e">
        <f>D116+D120</f>
        <v>#REF!</v>
      </c>
      <c r="E113" s="32">
        <f>E116+E120</f>
        <v>31684852.97</v>
      </c>
      <c r="F113" s="32">
        <f>F116+F120</f>
        <v>13138700.06</v>
      </c>
      <c r="G113" s="32">
        <f>G116+G120</f>
        <v>10238600</v>
      </c>
    </row>
    <row r="114" spans="1:7" ht="75" hidden="1">
      <c r="A114" s="100" t="s">
        <v>2</v>
      </c>
      <c r="B114" s="18" t="s">
        <v>93</v>
      </c>
      <c r="C114" s="13" t="s">
        <v>94</v>
      </c>
      <c r="D114" s="33">
        <v>0</v>
      </c>
      <c r="E114" s="33">
        <v>0</v>
      </c>
      <c r="F114" s="33">
        <v>0</v>
      </c>
      <c r="G114" s="33">
        <f>G115</f>
        <v>0</v>
      </c>
    </row>
    <row r="115" spans="1:7" ht="63.75" hidden="1">
      <c r="A115" s="102" t="s">
        <v>2</v>
      </c>
      <c r="B115" s="21" t="s">
        <v>152</v>
      </c>
      <c r="C115" s="34" t="s">
        <v>115</v>
      </c>
      <c r="D115" s="35">
        <v>0</v>
      </c>
      <c r="E115" s="35">
        <v>0</v>
      </c>
      <c r="F115" s="35">
        <v>0</v>
      </c>
      <c r="G115" s="35">
        <v>0</v>
      </c>
    </row>
    <row r="116" spans="1:7" ht="30">
      <c r="A116" s="100" t="s">
        <v>2</v>
      </c>
      <c r="B116" s="18" t="s">
        <v>43</v>
      </c>
      <c r="C116" s="13" t="s">
        <v>95</v>
      </c>
      <c r="D116" s="33" t="e">
        <f>D117+#REF!+D118+D119</f>
        <v>#REF!</v>
      </c>
      <c r="E116" s="33">
        <f>E117+E118+E119</f>
        <v>19106551.47</v>
      </c>
      <c r="F116" s="33">
        <f>F117+F118+F119</f>
        <v>13138700.06</v>
      </c>
      <c r="G116" s="33">
        <f>G117+G118+G119</f>
        <v>10238600</v>
      </c>
    </row>
    <row r="117" spans="1:7" ht="30.75" customHeight="1">
      <c r="A117" s="101" t="s">
        <v>2</v>
      </c>
      <c r="B117" s="43" t="s">
        <v>155</v>
      </c>
      <c r="C117" s="44" t="s">
        <v>116</v>
      </c>
      <c r="D117" s="24"/>
      <c r="E117" s="90">
        <f>4242800</f>
        <v>4242800</v>
      </c>
      <c r="F117" s="90">
        <v>4242800</v>
      </c>
      <c r="G117" s="90">
        <v>4242800</v>
      </c>
    </row>
    <row r="118" spans="1:7" ht="41.25" customHeight="1">
      <c r="A118" s="101" t="s">
        <v>2</v>
      </c>
      <c r="B118" s="43" t="s">
        <v>153</v>
      </c>
      <c r="C118" s="44" t="s">
        <v>117</v>
      </c>
      <c r="D118" s="24"/>
      <c r="E118" s="114">
        <f>3339300+8867951.47</f>
        <v>12207251.47</v>
      </c>
      <c r="F118" s="114">
        <f>3339300+2900100.06</f>
        <v>6239400.0600000005</v>
      </c>
      <c r="G118" s="114">
        <f>3339300</f>
        <v>3339300</v>
      </c>
    </row>
    <row r="119" spans="1:7" ht="53.25" customHeight="1">
      <c r="A119" s="101" t="s">
        <v>2</v>
      </c>
      <c r="B119" s="43" t="s">
        <v>169</v>
      </c>
      <c r="C119" s="44" t="s">
        <v>286</v>
      </c>
      <c r="D119" s="24"/>
      <c r="E119" s="90">
        <v>2656500</v>
      </c>
      <c r="F119" s="90">
        <v>2656500</v>
      </c>
      <c r="G119" s="90">
        <v>2656500</v>
      </c>
    </row>
    <row r="120" spans="1:8" s="82" customFormat="1" ht="30.75" customHeight="1">
      <c r="A120" s="100" t="s">
        <v>2</v>
      </c>
      <c r="B120" s="18" t="s">
        <v>193</v>
      </c>
      <c r="C120" s="13" t="s">
        <v>194</v>
      </c>
      <c r="D120" s="33">
        <f>D121</f>
        <v>0</v>
      </c>
      <c r="E120" s="33">
        <f>14227000-1648698.5</f>
        <v>12578301.5</v>
      </c>
      <c r="F120" s="33">
        <f>F121</f>
        <v>0</v>
      </c>
      <c r="G120" s="33">
        <f>G121</f>
        <v>0</v>
      </c>
      <c r="H120" s="113"/>
    </row>
    <row r="121" spans="1:7" s="82" customFormat="1" ht="30" customHeight="1" hidden="1">
      <c r="A121" s="106" t="s">
        <v>2</v>
      </c>
      <c r="B121" s="83" t="s">
        <v>195</v>
      </c>
      <c r="C121" s="84" t="s">
        <v>196</v>
      </c>
      <c r="D121" s="85"/>
      <c r="E121" s="86">
        <v>0</v>
      </c>
      <c r="F121" s="85"/>
      <c r="G121" s="85"/>
    </row>
    <row r="122" spans="1:7" ht="28.5" customHeight="1" hidden="1">
      <c r="A122" s="99" t="s">
        <v>2</v>
      </c>
      <c r="B122" s="16" t="s">
        <v>34</v>
      </c>
      <c r="C122" s="9" t="s">
        <v>35</v>
      </c>
      <c r="D122" s="32">
        <f>D123</f>
        <v>0</v>
      </c>
      <c r="E122" s="32">
        <f>E123</f>
        <v>0</v>
      </c>
      <c r="F122" s="32">
        <f>F123</f>
        <v>0</v>
      </c>
      <c r="G122" s="32">
        <f>G123</f>
        <v>0</v>
      </c>
    </row>
    <row r="123" spans="1:7" ht="28.5" customHeight="1" hidden="1">
      <c r="A123" s="100" t="s">
        <v>2</v>
      </c>
      <c r="B123" s="18" t="s">
        <v>36</v>
      </c>
      <c r="C123" s="34" t="s">
        <v>128</v>
      </c>
      <c r="D123" s="36">
        <v>0</v>
      </c>
      <c r="E123" s="36">
        <v>0</v>
      </c>
      <c r="F123" s="36">
        <v>0</v>
      </c>
      <c r="G123" s="36">
        <v>0</v>
      </c>
    </row>
    <row r="124" spans="1:8" ht="23.25" customHeight="1">
      <c r="A124" s="99" t="s">
        <v>2</v>
      </c>
      <c r="B124" s="11" t="s">
        <v>37</v>
      </c>
      <c r="C124" s="9" t="s">
        <v>38</v>
      </c>
      <c r="D124" s="32">
        <f>D125+D138+D140+D141+D142+D143</f>
        <v>0</v>
      </c>
      <c r="E124" s="32">
        <f>E125+E138+E140+E141+E142+E143+E139</f>
        <v>1863827.67</v>
      </c>
      <c r="F124" s="32">
        <f>F125+F138+F140+F141+F142+F143+F139</f>
        <v>1903010</v>
      </c>
      <c r="G124" s="32">
        <f>G125+G138+G140+G141+G142+G143+G139</f>
        <v>1915210</v>
      </c>
      <c r="H124" s="46"/>
    </row>
    <row r="125" spans="1:11" ht="34.5" customHeight="1">
      <c r="A125" s="100" t="s">
        <v>2</v>
      </c>
      <c r="B125" s="38" t="s">
        <v>197</v>
      </c>
      <c r="C125" s="13" t="s">
        <v>208</v>
      </c>
      <c r="D125" s="33">
        <f>SUM(D126:D137)</f>
        <v>0</v>
      </c>
      <c r="E125" s="33">
        <f>SUM(E126:E137)</f>
        <v>766400</v>
      </c>
      <c r="F125" s="33">
        <f>SUM(F126:F137)</f>
        <v>756500</v>
      </c>
      <c r="G125" s="33">
        <f>SUM(G126:G137)</f>
        <v>758800</v>
      </c>
      <c r="H125" s="46"/>
      <c r="I125" s="46"/>
      <c r="J125" s="46"/>
      <c r="K125" s="46"/>
    </row>
    <row r="126" spans="1:7" ht="34.5" customHeight="1" hidden="1">
      <c r="A126" s="100" t="s">
        <v>2</v>
      </c>
      <c r="B126" s="37" t="s">
        <v>171</v>
      </c>
      <c r="C126" s="34" t="s">
        <v>172</v>
      </c>
      <c r="D126" s="36"/>
      <c r="E126" s="35">
        <f>5300+500+30400+2600+13100</f>
        <v>51900</v>
      </c>
      <c r="F126" s="35">
        <f>5900+500+30400+2600+13100</f>
        <v>52500</v>
      </c>
      <c r="G126" s="35">
        <f>5700+500+30400+2600+13100</f>
        <v>52300</v>
      </c>
    </row>
    <row r="127" spans="1:7" ht="34.5" customHeight="1" hidden="1">
      <c r="A127" s="100" t="s">
        <v>2</v>
      </c>
      <c r="B127" s="37" t="s">
        <v>173</v>
      </c>
      <c r="C127" s="34" t="s">
        <v>174</v>
      </c>
      <c r="D127" s="36"/>
      <c r="E127" s="35">
        <f>2000+40000+15000+700+1300+8400</f>
        <v>67400</v>
      </c>
      <c r="F127" s="35">
        <f>2000+32500+13500+700+1300+8400</f>
        <v>58400</v>
      </c>
      <c r="G127" s="35">
        <f>2000+35000+13500+700+1300+8400</f>
        <v>60900</v>
      </c>
    </row>
    <row r="128" spans="1:7" ht="34.5" customHeight="1" hidden="1">
      <c r="A128" s="100" t="s">
        <v>2</v>
      </c>
      <c r="B128" s="37" t="s">
        <v>175</v>
      </c>
      <c r="C128" s="34" t="s">
        <v>176</v>
      </c>
      <c r="D128" s="36"/>
      <c r="E128" s="35">
        <f>300+1700+400+18400</f>
        <v>20800</v>
      </c>
      <c r="F128" s="35">
        <f>300+1700+400+18400</f>
        <v>20800</v>
      </c>
      <c r="G128" s="35">
        <f>300+1700+400+18400</f>
        <v>20800</v>
      </c>
    </row>
    <row r="129" spans="1:11" ht="34.5" customHeight="1" hidden="1">
      <c r="A129" s="100" t="s">
        <v>2</v>
      </c>
      <c r="B129" s="37" t="s">
        <v>177</v>
      </c>
      <c r="C129" s="34" t="s">
        <v>178</v>
      </c>
      <c r="D129" s="36"/>
      <c r="E129" s="35">
        <f>3000+2700+87800</f>
        <v>93500</v>
      </c>
      <c r="F129" s="35">
        <f>3000+2700+87800</f>
        <v>93500</v>
      </c>
      <c r="G129" s="35">
        <f>3000+2700+87800</f>
        <v>93500</v>
      </c>
      <c r="I129" s="46"/>
      <c r="J129" s="46"/>
      <c r="K129" s="46"/>
    </row>
    <row r="130" spans="1:7" ht="34.5" customHeight="1" hidden="1">
      <c r="A130" s="100" t="s">
        <v>2</v>
      </c>
      <c r="B130" s="37" t="s">
        <v>179</v>
      </c>
      <c r="C130" s="34" t="s">
        <v>180</v>
      </c>
      <c r="D130" s="36"/>
      <c r="E130" s="35">
        <f>3400</f>
        <v>3400</v>
      </c>
      <c r="F130" s="35">
        <f>3400</f>
        <v>3400</v>
      </c>
      <c r="G130" s="35">
        <f>3400</f>
        <v>3400</v>
      </c>
    </row>
    <row r="131" spans="1:7" ht="34.5" customHeight="1" hidden="1">
      <c r="A131" s="100" t="s">
        <v>2</v>
      </c>
      <c r="B131" s="37" t="s">
        <v>181</v>
      </c>
      <c r="C131" s="34" t="s">
        <v>182</v>
      </c>
      <c r="D131" s="36"/>
      <c r="E131" s="35">
        <f>2000</f>
        <v>2000</v>
      </c>
      <c r="F131" s="35">
        <f>2000</f>
        <v>2000</v>
      </c>
      <c r="G131" s="35">
        <f>2000</f>
        <v>2000</v>
      </c>
    </row>
    <row r="132" spans="1:7" ht="34.5" customHeight="1" hidden="1">
      <c r="A132" s="100" t="s">
        <v>2</v>
      </c>
      <c r="B132" s="37" t="s">
        <v>183</v>
      </c>
      <c r="C132" s="34" t="s">
        <v>184</v>
      </c>
      <c r="D132" s="36"/>
      <c r="E132" s="35">
        <f>1000+13400+37300</f>
        <v>51700</v>
      </c>
      <c r="F132" s="35">
        <f>1000+13400+37300</f>
        <v>51700</v>
      </c>
      <c r="G132" s="35">
        <f>1000+13400+37300</f>
        <v>51700</v>
      </c>
    </row>
    <row r="133" spans="1:7" ht="34.5" customHeight="1" hidden="1">
      <c r="A133" s="100" t="s">
        <v>2</v>
      </c>
      <c r="B133" s="37" t="s">
        <v>185</v>
      </c>
      <c r="C133" s="34" t="s">
        <v>186</v>
      </c>
      <c r="D133" s="36"/>
      <c r="E133" s="35">
        <f>600+700+15000+4600</f>
        <v>20900</v>
      </c>
      <c r="F133" s="35">
        <f>600+700+15000+4600</f>
        <v>20900</v>
      </c>
      <c r="G133" s="35">
        <f>600+700+15000+4600</f>
        <v>20900</v>
      </c>
    </row>
    <row r="134" spans="1:7" ht="34.5" customHeight="1" hidden="1">
      <c r="A134" s="100" t="s">
        <v>2</v>
      </c>
      <c r="B134" s="37" t="s">
        <v>187</v>
      </c>
      <c r="C134" s="34" t="s">
        <v>188</v>
      </c>
      <c r="D134" s="36"/>
      <c r="E134" s="35">
        <f>4200+3900+500</f>
        <v>8600</v>
      </c>
      <c r="F134" s="35">
        <f>4200+3900+500</f>
        <v>8600</v>
      </c>
      <c r="G134" s="35">
        <f>4200+3900+500</f>
        <v>8600</v>
      </c>
    </row>
    <row r="135" spans="1:7" ht="34.5" customHeight="1" hidden="1">
      <c r="A135" s="100" t="s">
        <v>2</v>
      </c>
      <c r="B135" s="37" t="s">
        <v>265</v>
      </c>
      <c r="C135" s="34" t="s">
        <v>266</v>
      </c>
      <c r="D135" s="36"/>
      <c r="E135" s="35"/>
      <c r="F135" s="35"/>
      <c r="G135" s="35"/>
    </row>
    <row r="136" spans="1:7" ht="34.5" customHeight="1" hidden="1">
      <c r="A136" s="100" t="s">
        <v>2</v>
      </c>
      <c r="B136" s="37" t="s">
        <v>189</v>
      </c>
      <c r="C136" s="34" t="s">
        <v>190</v>
      </c>
      <c r="D136" s="36"/>
      <c r="E136" s="35">
        <f>186000+1600+900+4000+6700+38400+4400+1200</f>
        <v>243200</v>
      </c>
      <c r="F136" s="35">
        <f>186000+1600+900+4000+6700+38400+4400+1200</f>
        <v>243200</v>
      </c>
      <c r="G136" s="35">
        <f>186000+1600+900+4000+6700+38400+4400+1200</f>
        <v>243200</v>
      </c>
    </row>
    <row r="137" spans="1:7" ht="34.5" customHeight="1" hidden="1">
      <c r="A137" s="100" t="s">
        <v>2</v>
      </c>
      <c r="B137" s="37" t="s">
        <v>191</v>
      </c>
      <c r="C137" s="34" t="s">
        <v>192</v>
      </c>
      <c r="D137" s="36"/>
      <c r="E137" s="35">
        <f>800+30000+1200+900+6600+100+163400</f>
        <v>203000</v>
      </c>
      <c r="F137" s="35">
        <f>800+28500+1200+900+6600+100+163400</f>
        <v>201500</v>
      </c>
      <c r="G137" s="35">
        <f>800+28500+1200+900+6600+100+163400</f>
        <v>201500</v>
      </c>
    </row>
    <row r="138" spans="1:7" ht="34.5" customHeight="1">
      <c r="A138" s="100" t="s">
        <v>2</v>
      </c>
      <c r="B138" s="38" t="s">
        <v>209</v>
      </c>
      <c r="C138" s="13" t="s">
        <v>210</v>
      </c>
      <c r="D138" s="33"/>
      <c r="E138" s="33">
        <f>421400+54010.75-36823.08</f>
        <v>438587.67</v>
      </c>
      <c r="F138" s="33">
        <v>480100</v>
      </c>
      <c r="G138" s="33">
        <v>490000</v>
      </c>
    </row>
    <row r="139" spans="1:7" ht="11.25" customHeight="1" hidden="1">
      <c r="A139" s="100" t="s">
        <v>2</v>
      </c>
      <c r="B139" s="38" t="s">
        <v>225</v>
      </c>
      <c r="C139" s="13" t="s">
        <v>256</v>
      </c>
      <c r="D139" s="33"/>
      <c r="E139" s="33"/>
      <c r="F139" s="33"/>
      <c r="G139" s="33"/>
    </row>
    <row r="140" spans="1:7" ht="66.75" customHeight="1">
      <c r="A140" s="100" t="s">
        <v>2</v>
      </c>
      <c r="B140" s="38" t="s">
        <v>211</v>
      </c>
      <c r="C140" s="13" t="s">
        <v>287</v>
      </c>
      <c r="D140" s="33">
        <v>0</v>
      </c>
      <c r="E140" s="33">
        <v>45000</v>
      </c>
      <c r="F140" s="33">
        <v>45000</v>
      </c>
      <c r="G140" s="33">
        <v>45000</v>
      </c>
    </row>
    <row r="141" spans="1:7" ht="68.25" customHeight="1" hidden="1">
      <c r="A141" s="100" t="s">
        <v>2</v>
      </c>
      <c r="B141" s="38" t="s">
        <v>212</v>
      </c>
      <c r="C141" s="13" t="s">
        <v>255</v>
      </c>
      <c r="D141" s="33">
        <v>0</v>
      </c>
      <c r="E141" s="33"/>
      <c r="F141" s="33"/>
      <c r="G141" s="33"/>
    </row>
    <row r="142" spans="1:7" ht="92.25" customHeight="1">
      <c r="A142" s="100" t="s">
        <v>2</v>
      </c>
      <c r="B142" s="38" t="s">
        <v>213</v>
      </c>
      <c r="C142" s="13" t="s">
        <v>288</v>
      </c>
      <c r="D142" s="33">
        <v>0</v>
      </c>
      <c r="E142" s="45">
        <f>158040+400000</f>
        <v>558040</v>
      </c>
      <c r="F142" s="45">
        <f>165610+400000</f>
        <v>565610</v>
      </c>
      <c r="G142" s="45">
        <f>165610+400000</f>
        <v>565610</v>
      </c>
    </row>
    <row r="143" spans="1:7" ht="60">
      <c r="A143" s="100" t="s">
        <v>2</v>
      </c>
      <c r="B143" s="38" t="s">
        <v>214</v>
      </c>
      <c r="C143" s="13" t="s">
        <v>215</v>
      </c>
      <c r="D143" s="33"/>
      <c r="E143" s="33">
        <v>55800</v>
      </c>
      <c r="F143" s="33">
        <v>55800</v>
      </c>
      <c r="G143" s="33">
        <v>55800</v>
      </c>
    </row>
    <row r="144" spans="1:7" ht="25.5" customHeight="1">
      <c r="A144" s="99" t="s">
        <v>2</v>
      </c>
      <c r="B144" s="8" t="s">
        <v>39</v>
      </c>
      <c r="C144" s="9" t="s">
        <v>40</v>
      </c>
      <c r="D144" s="32">
        <f>D146+D145</f>
        <v>0</v>
      </c>
      <c r="E144" s="32">
        <f>E148</f>
        <v>304910</v>
      </c>
      <c r="F144" s="32">
        <f>F148</f>
        <v>0</v>
      </c>
      <c r="G144" s="32">
        <f>G148</f>
        <v>0</v>
      </c>
    </row>
    <row r="145" spans="1:7" ht="39.75" customHeight="1" hidden="1">
      <c r="A145" s="100" t="s">
        <v>2</v>
      </c>
      <c r="B145" s="38" t="s">
        <v>96</v>
      </c>
      <c r="C145" s="13" t="s">
        <v>129</v>
      </c>
      <c r="D145" s="33">
        <v>0</v>
      </c>
      <c r="E145" s="33">
        <v>0</v>
      </c>
      <c r="F145" s="33">
        <v>0</v>
      </c>
      <c r="G145" s="33">
        <v>0</v>
      </c>
    </row>
    <row r="146" spans="1:7" ht="39.75" customHeight="1" hidden="1">
      <c r="A146" s="100" t="s">
        <v>2</v>
      </c>
      <c r="B146" s="38" t="s">
        <v>97</v>
      </c>
      <c r="C146" s="13" t="s">
        <v>98</v>
      </c>
      <c r="D146" s="33">
        <f>D147</f>
        <v>0</v>
      </c>
      <c r="E146" s="33">
        <f>E147</f>
        <v>0</v>
      </c>
      <c r="F146" s="33">
        <f>F147</f>
        <v>0</v>
      </c>
      <c r="G146" s="33">
        <f>G147</f>
        <v>0</v>
      </c>
    </row>
    <row r="147" spans="1:7" ht="39.75" customHeight="1" hidden="1">
      <c r="A147" s="103" t="s">
        <v>2</v>
      </c>
      <c r="B147" s="37" t="s">
        <v>170</v>
      </c>
      <c r="C147" s="34" t="s">
        <v>130</v>
      </c>
      <c r="D147" s="36"/>
      <c r="E147" s="36"/>
      <c r="F147" s="36"/>
      <c r="G147" s="36"/>
    </row>
    <row r="148" spans="1:7" ht="24" customHeight="1">
      <c r="A148" s="100" t="s">
        <v>2</v>
      </c>
      <c r="B148" s="38" t="s">
        <v>259</v>
      </c>
      <c r="C148" s="13" t="s">
        <v>260</v>
      </c>
      <c r="D148" s="36"/>
      <c r="E148" s="33">
        <f>SUM(E149:E160)</f>
        <v>304910</v>
      </c>
      <c r="F148" s="33">
        <f>SUM(F149:F160)</f>
        <v>0</v>
      </c>
      <c r="G148" s="33">
        <f>SUM(G149:G160)</f>
        <v>0</v>
      </c>
    </row>
    <row r="149" spans="1:7" ht="39" customHeight="1" hidden="1">
      <c r="A149" s="101" t="s">
        <v>2</v>
      </c>
      <c r="B149" s="93" t="s">
        <v>319</v>
      </c>
      <c r="C149" s="93" t="s">
        <v>328</v>
      </c>
      <c r="D149" s="94"/>
      <c r="E149" s="94">
        <f>17460-4440</f>
        <v>13020</v>
      </c>
      <c r="F149" s="94">
        <v>0</v>
      </c>
      <c r="G149" s="94">
        <v>0</v>
      </c>
    </row>
    <row r="150" spans="1:7" ht="39" customHeight="1" hidden="1">
      <c r="A150" s="101" t="s">
        <v>2</v>
      </c>
      <c r="B150" s="93" t="s">
        <v>320</v>
      </c>
      <c r="C150" s="93" t="s">
        <v>329</v>
      </c>
      <c r="D150" s="94"/>
      <c r="E150" s="94">
        <f>17460-4440</f>
        <v>13020</v>
      </c>
      <c r="F150" s="94">
        <v>0</v>
      </c>
      <c r="G150" s="94">
        <v>0</v>
      </c>
    </row>
    <row r="151" spans="1:7" ht="39" customHeight="1" hidden="1">
      <c r="A151" s="101" t="s">
        <v>2</v>
      </c>
      <c r="B151" s="93" t="s">
        <v>321</v>
      </c>
      <c r="C151" s="93" t="s">
        <v>330</v>
      </c>
      <c r="D151" s="94"/>
      <c r="E151" s="94">
        <f>17460-4440</f>
        <v>13020</v>
      </c>
      <c r="F151" s="94">
        <v>0</v>
      </c>
      <c r="G151" s="94">
        <v>0</v>
      </c>
    </row>
    <row r="152" spans="1:7" ht="39" customHeight="1" hidden="1">
      <c r="A152" s="101" t="s">
        <v>2</v>
      </c>
      <c r="B152" s="93" t="s">
        <v>322</v>
      </c>
      <c r="C152" s="93" t="s">
        <v>331</v>
      </c>
      <c r="D152" s="94"/>
      <c r="E152" s="94">
        <f>17460-4440</f>
        <v>13020</v>
      </c>
      <c r="F152" s="94">
        <v>0</v>
      </c>
      <c r="G152" s="94">
        <v>0</v>
      </c>
    </row>
    <row r="153" spans="1:7" ht="39" customHeight="1" hidden="1">
      <c r="A153" s="101" t="s">
        <v>2</v>
      </c>
      <c r="B153" s="93" t="s">
        <v>323</v>
      </c>
      <c r="C153" s="93" t="s">
        <v>332</v>
      </c>
      <c r="D153" s="94"/>
      <c r="E153" s="94">
        <f>17460-4440</f>
        <v>13020</v>
      </c>
      <c r="F153" s="94">
        <v>0</v>
      </c>
      <c r="G153" s="94">
        <v>0</v>
      </c>
    </row>
    <row r="154" spans="1:7" ht="39" customHeight="1" hidden="1">
      <c r="A154" s="101" t="s">
        <v>2</v>
      </c>
      <c r="B154" s="93" t="s">
        <v>324</v>
      </c>
      <c r="C154" s="93" t="s">
        <v>333</v>
      </c>
      <c r="D154" s="94"/>
      <c r="E154" s="94">
        <f>30200-9200</f>
        <v>21000</v>
      </c>
      <c r="F154" s="94">
        <v>0</v>
      </c>
      <c r="G154" s="94">
        <v>0</v>
      </c>
    </row>
    <row r="155" spans="1:7" ht="30.75" customHeight="1" hidden="1">
      <c r="A155" s="101" t="s">
        <v>2</v>
      </c>
      <c r="B155" s="93" t="s">
        <v>325</v>
      </c>
      <c r="C155" s="93" t="s">
        <v>334</v>
      </c>
      <c r="D155" s="94"/>
      <c r="E155" s="94">
        <f>73700-6090</f>
        <v>67610</v>
      </c>
      <c r="F155" s="94">
        <v>0</v>
      </c>
      <c r="G155" s="94">
        <v>0</v>
      </c>
    </row>
    <row r="156" spans="1:7" ht="30.75" customHeight="1" hidden="1">
      <c r="A156" s="107" t="s">
        <v>2</v>
      </c>
      <c r="B156" s="95" t="s">
        <v>326</v>
      </c>
      <c r="C156" s="93" t="s">
        <v>335</v>
      </c>
      <c r="D156" s="96"/>
      <c r="E156" s="97">
        <f>173100-21900</f>
        <v>151200</v>
      </c>
      <c r="F156" s="97">
        <v>0</v>
      </c>
      <c r="G156" s="97">
        <v>0</v>
      </c>
    </row>
    <row r="157" spans="1:7" ht="43.5" customHeight="1" hidden="1">
      <c r="A157" s="108" t="s">
        <v>2</v>
      </c>
      <c r="B157" s="53" t="s">
        <v>267</v>
      </c>
      <c r="C157" s="53" t="s">
        <v>273</v>
      </c>
      <c r="D157" s="54"/>
      <c r="E157" s="77"/>
      <c r="F157" s="77">
        <v>0</v>
      </c>
      <c r="G157" s="77">
        <v>0</v>
      </c>
    </row>
    <row r="158" spans="1:7" ht="43.5" customHeight="1" hidden="1">
      <c r="A158" s="108" t="s">
        <v>2</v>
      </c>
      <c r="B158" s="53" t="s">
        <v>268</v>
      </c>
      <c r="C158" s="53" t="s">
        <v>272</v>
      </c>
      <c r="D158" s="54"/>
      <c r="E158" s="77"/>
      <c r="F158" s="77">
        <v>0</v>
      </c>
      <c r="G158" s="77">
        <v>0</v>
      </c>
    </row>
    <row r="159" spans="1:7" ht="42" customHeight="1" hidden="1">
      <c r="A159" s="108" t="s">
        <v>2</v>
      </c>
      <c r="B159" s="53" t="s">
        <v>269</v>
      </c>
      <c r="C159" s="53" t="s">
        <v>278</v>
      </c>
      <c r="D159" s="54"/>
      <c r="E159" s="77"/>
      <c r="F159" s="77">
        <v>0</v>
      </c>
      <c r="G159" s="77">
        <v>0</v>
      </c>
    </row>
    <row r="160" spans="1:7" ht="42" customHeight="1" hidden="1">
      <c r="A160" s="108" t="s">
        <v>2</v>
      </c>
      <c r="B160" s="53" t="s">
        <v>270</v>
      </c>
      <c r="C160" s="53" t="s">
        <v>271</v>
      </c>
      <c r="D160" s="54"/>
      <c r="E160" s="77"/>
      <c r="F160" s="77">
        <v>0</v>
      </c>
      <c r="G160" s="77">
        <v>0</v>
      </c>
    </row>
    <row r="161" spans="1:8" ht="25.5" customHeight="1">
      <c r="A161" s="109" t="s">
        <v>2</v>
      </c>
      <c r="B161" s="55" t="s">
        <v>309</v>
      </c>
      <c r="C161" s="56" t="s">
        <v>41</v>
      </c>
      <c r="D161" s="57" t="e">
        <f>D163+D165+D178+D203+D201+D188+D197+D199</f>
        <v>#REF!</v>
      </c>
      <c r="E161" s="78">
        <f>E163+E165+E178+E203+E201+E188</f>
        <v>425311746.77</v>
      </c>
      <c r="F161" s="78">
        <f>F163+F165+F178+F203+F201+F188</f>
        <v>412928900</v>
      </c>
      <c r="G161" s="78">
        <f>G163+G165+G178+G203+G201+G188</f>
        <v>414514900</v>
      </c>
      <c r="H161" s="46"/>
    </row>
    <row r="162" spans="1:7" ht="33" customHeight="1">
      <c r="A162" s="109" t="s">
        <v>2</v>
      </c>
      <c r="B162" s="55" t="s">
        <v>308</v>
      </c>
      <c r="C162" s="56" t="s">
        <v>99</v>
      </c>
      <c r="D162" s="57" t="e">
        <f>D163+D165+D178+D188</f>
        <v>#REF!</v>
      </c>
      <c r="E162" s="78">
        <f>E163+E165+E178+E188</f>
        <v>425311746.77</v>
      </c>
      <c r="F162" s="78">
        <f>F163+F165+F178+F188</f>
        <v>412928900</v>
      </c>
      <c r="G162" s="78">
        <f>G163+G165+G178+G188</f>
        <v>414514900</v>
      </c>
    </row>
    <row r="163" spans="1:7" ht="34.5" customHeight="1" hidden="1">
      <c r="A163" s="110" t="s">
        <v>2</v>
      </c>
      <c r="B163" s="55" t="s">
        <v>162</v>
      </c>
      <c r="C163" s="56" t="s">
        <v>100</v>
      </c>
      <c r="D163" s="58" t="e">
        <f>#REF!+#REF!+D164</f>
        <v>#REF!</v>
      </c>
      <c r="E163" s="79">
        <f>E164</f>
        <v>0</v>
      </c>
      <c r="F163" s="79">
        <f>F164</f>
        <v>0</v>
      </c>
      <c r="G163" s="79">
        <f>G164</f>
        <v>0</v>
      </c>
    </row>
    <row r="164" spans="1:7" ht="34.5" customHeight="1" hidden="1">
      <c r="A164" s="111" t="s">
        <v>2</v>
      </c>
      <c r="B164" s="59" t="s">
        <v>216</v>
      </c>
      <c r="C164" s="60" t="s">
        <v>118</v>
      </c>
      <c r="D164" s="61"/>
      <c r="E164" s="80">
        <v>0</v>
      </c>
      <c r="F164" s="80">
        <v>0</v>
      </c>
      <c r="G164" s="80">
        <v>0</v>
      </c>
    </row>
    <row r="165" spans="1:11" ht="48" customHeight="1">
      <c r="A165" s="110" t="s">
        <v>2</v>
      </c>
      <c r="B165" s="55" t="s">
        <v>168</v>
      </c>
      <c r="C165" s="56" t="s">
        <v>101</v>
      </c>
      <c r="D165" s="58" t="e">
        <f>#REF!+#REF!+D166+D167+D172+D177+#REF!+D175</f>
        <v>#REF!</v>
      </c>
      <c r="E165" s="79">
        <f>E166+E167+E172+E177+E175+E170+E173+E176+E168+E169+E174</f>
        <v>161754546.76999998</v>
      </c>
      <c r="F165" s="79">
        <f>F166+F167+F172+F177+F175+F170+F173+F176+F168+F169+F174</f>
        <v>145039200</v>
      </c>
      <c r="G165" s="79">
        <f>G166+G167+G172+G177+G175+G170+G173+G176+G168+G169+G174</f>
        <v>146924800</v>
      </c>
      <c r="H165" s="46"/>
      <c r="K165" s="46"/>
    </row>
    <row r="166" spans="1:11" ht="36" customHeight="1" hidden="1">
      <c r="A166" s="111" t="s">
        <v>2</v>
      </c>
      <c r="B166" s="59" t="s">
        <v>217</v>
      </c>
      <c r="C166" s="60" t="s">
        <v>282</v>
      </c>
      <c r="D166" s="61"/>
      <c r="E166" s="80">
        <v>0</v>
      </c>
      <c r="F166" s="80">
        <v>0</v>
      </c>
      <c r="G166" s="80">
        <v>0</v>
      </c>
      <c r="K166" s="46"/>
    </row>
    <row r="167" spans="1:7" ht="73.5" customHeight="1">
      <c r="A167" s="111" t="s">
        <v>2</v>
      </c>
      <c r="B167" s="59" t="s">
        <v>203</v>
      </c>
      <c r="C167" s="60" t="s">
        <v>202</v>
      </c>
      <c r="D167" s="61"/>
      <c r="E167" s="80">
        <v>51405800</v>
      </c>
      <c r="F167" s="80">
        <v>52336700</v>
      </c>
      <c r="G167" s="80">
        <v>54430100</v>
      </c>
    </row>
    <row r="168" spans="1:7" ht="63.75" customHeight="1" hidden="1">
      <c r="A168" s="111" t="s">
        <v>2</v>
      </c>
      <c r="B168" s="59" t="s">
        <v>294</v>
      </c>
      <c r="C168" s="60" t="s">
        <v>295</v>
      </c>
      <c r="D168" s="61"/>
      <c r="E168" s="80">
        <v>0</v>
      </c>
      <c r="F168" s="80">
        <v>0</v>
      </c>
      <c r="G168" s="80">
        <v>0</v>
      </c>
    </row>
    <row r="169" spans="1:7" ht="63.75" customHeight="1" hidden="1">
      <c r="A169" s="111" t="s">
        <v>2</v>
      </c>
      <c r="B169" s="69" t="s">
        <v>300</v>
      </c>
      <c r="C169" s="70" t="s">
        <v>301</v>
      </c>
      <c r="D169" s="61"/>
      <c r="E169" s="80">
        <v>0</v>
      </c>
      <c r="F169" s="80">
        <v>0</v>
      </c>
      <c r="G169" s="80">
        <v>0</v>
      </c>
    </row>
    <row r="170" spans="1:7" ht="47.25" customHeight="1">
      <c r="A170" s="111" t="s">
        <v>2</v>
      </c>
      <c r="B170" s="59" t="s">
        <v>234</v>
      </c>
      <c r="C170" s="62" t="s">
        <v>235</v>
      </c>
      <c r="D170" s="61"/>
      <c r="E170" s="80">
        <v>10504500</v>
      </c>
      <c r="F170" s="80">
        <v>10247200</v>
      </c>
      <c r="G170" s="80">
        <v>10039700</v>
      </c>
    </row>
    <row r="171" spans="1:7" ht="36.75" customHeight="1" hidden="1">
      <c r="A171" s="111" t="s">
        <v>2</v>
      </c>
      <c r="B171" s="59" t="s">
        <v>274</v>
      </c>
      <c r="C171" s="62" t="s">
        <v>275</v>
      </c>
      <c r="D171" s="61"/>
      <c r="E171" s="80"/>
      <c r="F171" s="80"/>
      <c r="G171" s="80"/>
    </row>
    <row r="172" spans="1:7" ht="34.5" customHeight="1" hidden="1">
      <c r="A172" s="111" t="s">
        <v>2</v>
      </c>
      <c r="B172" s="59" t="s">
        <v>201</v>
      </c>
      <c r="C172" s="60" t="s">
        <v>205</v>
      </c>
      <c r="D172" s="61"/>
      <c r="E172" s="80">
        <v>0</v>
      </c>
      <c r="F172" s="80">
        <v>0</v>
      </c>
      <c r="G172" s="80">
        <v>0</v>
      </c>
    </row>
    <row r="173" spans="1:7" ht="28.5" customHeight="1" hidden="1">
      <c r="A173" s="111" t="s">
        <v>2</v>
      </c>
      <c r="B173" s="59" t="s">
        <v>232</v>
      </c>
      <c r="C173" s="60" t="s">
        <v>233</v>
      </c>
      <c r="D173" s="61"/>
      <c r="E173" s="80">
        <v>0</v>
      </c>
      <c r="F173" s="80">
        <v>0</v>
      </c>
      <c r="G173" s="80">
        <v>0</v>
      </c>
    </row>
    <row r="174" spans="1:7" ht="62.25" customHeight="1" hidden="1">
      <c r="A174" s="111" t="s">
        <v>2</v>
      </c>
      <c r="B174" s="59" t="s">
        <v>298</v>
      </c>
      <c r="C174" s="60" t="s">
        <v>299</v>
      </c>
      <c r="D174" s="61"/>
      <c r="E174" s="80">
        <v>0</v>
      </c>
      <c r="F174" s="80">
        <v>0</v>
      </c>
      <c r="G174" s="80">
        <v>0</v>
      </c>
    </row>
    <row r="175" spans="1:12" ht="36" customHeight="1">
      <c r="A175" s="111" t="s">
        <v>2</v>
      </c>
      <c r="B175" s="59" t="s">
        <v>218</v>
      </c>
      <c r="C175" s="60" t="s">
        <v>261</v>
      </c>
      <c r="D175" s="61"/>
      <c r="E175" s="80">
        <v>8782800</v>
      </c>
      <c r="F175" s="80">
        <v>0</v>
      </c>
      <c r="G175" s="80">
        <v>0</v>
      </c>
      <c r="I175" s="46"/>
      <c r="J175" s="46"/>
      <c r="K175" s="46"/>
      <c r="L175" s="46"/>
    </row>
    <row r="176" spans="1:12" ht="33.75" customHeight="1">
      <c r="A176" s="111" t="s">
        <v>2</v>
      </c>
      <c r="B176" s="59" t="s">
        <v>279</v>
      </c>
      <c r="C176" s="60" t="s">
        <v>281</v>
      </c>
      <c r="D176" s="61"/>
      <c r="E176" s="80">
        <v>1516200</v>
      </c>
      <c r="F176" s="80">
        <v>1252600</v>
      </c>
      <c r="G176" s="80">
        <v>1252600</v>
      </c>
      <c r="I176" s="46"/>
      <c r="J176" s="46"/>
      <c r="K176" s="46"/>
      <c r="L176" s="46"/>
    </row>
    <row r="177" spans="1:10" ht="25.5" customHeight="1">
      <c r="A177" s="111" t="s">
        <v>2</v>
      </c>
      <c r="B177" s="59" t="s">
        <v>167</v>
      </c>
      <c r="C177" s="60" t="s">
        <v>131</v>
      </c>
      <c r="D177" s="61"/>
      <c r="E177" s="80">
        <f>83754800+2400+5788046.77</f>
        <v>89545246.77</v>
      </c>
      <c r="F177" s="80">
        <f>81200300+2400</f>
        <v>81202700</v>
      </c>
      <c r="G177" s="80">
        <f>81200000+2400</f>
        <v>81202400</v>
      </c>
      <c r="I177" s="46"/>
      <c r="J177" s="46"/>
    </row>
    <row r="178" spans="1:10" ht="36" customHeight="1">
      <c r="A178" s="110" t="s">
        <v>2</v>
      </c>
      <c r="B178" s="63" t="s">
        <v>163</v>
      </c>
      <c r="C178" s="56" t="s">
        <v>102</v>
      </c>
      <c r="D178" s="58"/>
      <c r="E178" s="79">
        <f>E180+E182+E183+E185+E186+E187+E181+E184</f>
        <v>263557200</v>
      </c>
      <c r="F178" s="79">
        <f>F180+F182+F183+F185+F186+F187+F181+F184</f>
        <v>267889700</v>
      </c>
      <c r="G178" s="79">
        <f>G180+G182+G183+G185+G186+G187+G181+G184</f>
        <v>267590100</v>
      </c>
      <c r="I178" s="46"/>
      <c r="J178" s="46"/>
    </row>
    <row r="179" spans="1:7" ht="33.75" customHeight="1" hidden="1">
      <c r="A179" s="111" t="s">
        <v>2</v>
      </c>
      <c r="B179" s="59" t="s">
        <v>103</v>
      </c>
      <c r="C179" s="60" t="s">
        <v>133</v>
      </c>
      <c r="D179" s="61"/>
      <c r="E179" s="80"/>
      <c r="F179" s="80"/>
      <c r="G179" s="80"/>
    </row>
    <row r="180" spans="1:7" ht="62.25" customHeight="1">
      <c r="A180" s="111" t="s">
        <v>2</v>
      </c>
      <c r="B180" s="59" t="s">
        <v>165</v>
      </c>
      <c r="C180" s="66" t="s">
        <v>280</v>
      </c>
      <c r="D180" s="61"/>
      <c r="E180" s="80">
        <v>4073600</v>
      </c>
      <c r="F180" s="80">
        <v>4073600</v>
      </c>
      <c r="G180" s="80">
        <v>4073600</v>
      </c>
    </row>
    <row r="181" spans="1:7" ht="63.75" customHeight="1" hidden="1">
      <c r="A181" s="111" t="s">
        <v>2</v>
      </c>
      <c r="B181" s="59" t="s">
        <v>199</v>
      </c>
      <c r="C181" s="60" t="s">
        <v>120</v>
      </c>
      <c r="D181" s="61"/>
      <c r="E181" s="80">
        <v>0</v>
      </c>
      <c r="F181" s="80">
        <v>0</v>
      </c>
      <c r="G181" s="80">
        <v>0</v>
      </c>
    </row>
    <row r="182" spans="1:7" ht="45" customHeight="1">
      <c r="A182" s="111" t="s">
        <v>2</v>
      </c>
      <c r="B182" s="59" t="s">
        <v>236</v>
      </c>
      <c r="C182" s="60" t="s">
        <v>132</v>
      </c>
      <c r="D182" s="61"/>
      <c r="E182" s="80">
        <v>11800</v>
      </c>
      <c r="F182" s="80">
        <v>12300</v>
      </c>
      <c r="G182" s="80">
        <v>139900</v>
      </c>
    </row>
    <row r="183" spans="1:7" ht="49.5" customHeight="1">
      <c r="A183" s="111" t="s">
        <v>2</v>
      </c>
      <c r="B183" s="59" t="s">
        <v>237</v>
      </c>
      <c r="C183" s="60" t="s">
        <v>238</v>
      </c>
      <c r="D183" s="61"/>
      <c r="E183" s="80">
        <v>10233700</v>
      </c>
      <c r="F183" s="80">
        <v>10233700</v>
      </c>
      <c r="G183" s="80">
        <v>10233700</v>
      </c>
    </row>
    <row r="184" spans="1:7" ht="63" customHeight="1">
      <c r="A184" s="111" t="s">
        <v>2</v>
      </c>
      <c r="B184" s="59" t="s">
        <v>312</v>
      </c>
      <c r="C184" s="60" t="s">
        <v>313</v>
      </c>
      <c r="D184" s="61"/>
      <c r="E184" s="80">
        <f>1486500+300</f>
        <v>1486800</v>
      </c>
      <c r="F184" s="80">
        <f>1486500+300</f>
        <v>1486800</v>
      </c>
      <c r="G184" s="80">
        <f>1486500+310800</f>
        <v>1797300</v>
      </c>
    </row>
    <row r="185" spans="1:7" ht="40.5" customHeight="1" hidden="1">
      <c r="A185" s="111" t="s">
        <v>2</v>
      </c>
      <c r="B185" s="64" t="s">
        <v>200</v>
      </c>
      <c r="C185" s="60" t="s">
        <v>198</v>
      </c>
      <c r="D185" s="61"/>
      <c r="E185" s="80"/>
      <c r="F185" s="80"/>
      <c r="G185" s="80"/>
    </row>
    <row r="186" spans="1:7" ht="36" customHeight="1">
      <c r="A186" s="111" t="s">
        <v>2</v>
      </c>
      <c r="B186" s="59" t="s">
        <v>164</v>
      </c>
      <c r="C186" s="60" t="s">
        <v>119</v>
      </c>
      <c r="D186" s="61"/>
      <c r="E186" s="80">
        <f>883300-34700</f>
        <v>848600</v>
      </c>
      <c r="F186" s="80">
        <f>883300-34700</f>
        <v>848600</v>
      </c>
      <c r="G186" s="80">
        <f>883300-34700</f>
        <v>848600</v>
      </c>
    </row>
    <row r="187" spans="1:7" ht="20.25" customHeight="1">
      <c r="A187" s="111" t="s">
        <v>2</v>
      </c>
      <c r="B187" s="59" t="s">
        <v>166</v>
      </c>
      <c r="C187" s="60" t="s">
        <v>121</v>
      </c>
      <c r="D187" s="61"/>
      <c r="E187" s="80">
        <f>246921100-18400</f>
        <v>246902700</v>
      </c>
      <c r="F187" s="80">
        <f>251253100-18400</f>
        <v>251234700</v>
      </c>
      <c r="G187" s="80">
        <f>250515400-18400</f>
        <v>250497000</v>
      </c>
    </row>
    <row r="188" spans="1:7" ht="20.25" customHeight="1" hidden="1">
      <c r="A188" s="110" t="s">
        <v>2</v>
      </c>
      <c r="B188" s="63" t="s">
        <v>219</v>
      </c>
      <c r="C188" s="56" t="s">
        <v>104</v>
      </c>
      <c r="D188" s="58" t="e">
        <f>#REF!+#REF!+#REF!+#REF!+#REF!+#REF!</f>
        <v>#REF!</v>
      </c>
      <c r="E188" s="79">
        <f>E189+E190</f>
        <v>0</v>
      </c>
      <c r="F188" s="79">
        <f>F189+F190</f>
        <v>0</v>
      </c>
      <c r="G188" s="79">
        <f>G189+G190</f>
        <v>0</v>
      </c>
    </row>
    <row r="189" spans="1:7" ht="38.25" customHeight="1" hidden="1">
      <c r="A189" s="111" t="s">
        <v>2</v>
      </c>
      <c r="B189" s="59" t="s">
        <v>292</v>
      </c>
      <c r="C189" s="60" t="s">
        <v>293</v>
      </c>
      <c r="D189" s="61"/>
      <c r="E189" s="80"/>
      <c r="F189" s="80">
        <v>0</v>
      </c>
      <c r="G189" s="80">
        <v>0</v>
      </c>
    </row>
    <row r="190" spans="1:7" ht="34.5" customHeight="1" hidden="1">
      <c r="A190" s="111" t="s">
        <v>2</v>
      </c>
      <c r="B190" s="66" t="s">
        <v>302</v>
      </c>
      <c r="C190" s="66" t="s">
        <v>307</v>
      </c>
      <c r="D190" s="61"/>
      <c r="E190" s="80"/>
      <c r="F190" s="80">
        <v>0</v>
      </c>
      <c r="G190" s="80">
        <v>0</v>
      </c>
    </row>
    <row r="191" spans="1:7" ht="34.5" customHeight="1" hidden="1">
      <c r="A191" s="111" t="s">
        <v>2</v>
      </c>
      <c r="B191" s="66" t="s">
        <v>296</v>
      </c>
      <c r="C191" s="66" t="s">
        <v>297</v>
      </c>
      <c r="D191" s="61"/>
      <c r="E191" s="80"/>
      <c r="F191" s="80">
        <v>0</v>
      </c>
      <c r="G191" s="80">
        <v>0</v>
      </c>
    </row>
    <row r="192" spans="1:7" ht="78.75" customHeight="1" hidden="1">
      <c r="A192" s="111" t="s">
        <v>2</v>
      </c>
      <c r="B192" s="69" t="s">
        <v>302</v>
      </c>
      <c r="C192" s="66" t="s">
        <v>303</v>
      </c>
      <c r="D192" s="61"/>
      <c r="E192" s="80"/>
      <c r="F192" s="80">
        <f>F195+F196+F193+F194</f>
        <v>0</v>
      </c>
      <c r="G192" s="80">
        <f>G195+G196+G193+G194</f>
        <v>0</v>
      </c>
    </row>
    <row r="193" spans="1:7" ht="34.5" customHeight="1" hidden="1">
      <c r="A193" s="111"/>
      <c r="B193" s="69" t="s">
        <v>304</v>
      </c>
      <c r="C193" s="66" t="s">
        <v>306</v>
      </c>
      <c r="D193" s="61"/>
      <c r="E193" s="80">
        <v>200000</v>
      </c>
      <c r="F193" s="80"/>
      <c r="G193" s="80"/>
    </row>
    <row r="194" spans="1:7" ht="34.5" customHeight="1" hidden="1">
      <c r="A194" s="111"/>
      <c r="B194" s="69" t="s">
        <v>304</v>
      </c>
      <c r="C194" s="66" t="s">
        <v>305</v>
      </c>
      <c r="D194" s="61"/>
      <c r="E194" s="80">
        <v>50000</v>
      </c>
      <c r="F194" s="80"/>
      <c r="G194" s="80"/>
    </row>
    <row r="195" spans="1:7" ht="34.5" customHeight="1" hidden="1">
      <c r="A195" s="111"/>
      <c r="B195" s="69" t="s">
        <v>304</v>
      </c>
      <c r="C195" s="66" t="s">
        <v>310</v>
      </c>
      <c r="D195" s="61"/>
      <c r="E195" s="80">
        <v>50000</v>
      </c>
      <c r="F195" s="80"/>
      <c r="G195" s="80"/>
    </row>
    <row r="196" spans="1:7" ht="34.5" customHeight="1" hidden="1">
      <c r="A196" s="111"/>
      <c r="B196" s="69" t="s">
        <v>304</v>
      </c>
      <c r="C196" s="66" t="s">
        <v>311</v>
      </c>
      <c r="D196" s="61"/>
      <c r="E196" s="80">
        <v>440000</v>
      </c>
      <c r="F196" s="80"/>
      <c r="G196" s="80"/>
    </row>
    <row r="197" spans="1:7" ht="34.5" customHeight="1" hidden="1">
      <c r="A197" s="110" t="s">
        <v>2</v>
      </c>
      <c r="B197" s="63" t="s">
        <v>160</v>
      </c>
      <c r="C197" s="56" t="s">
        <v>220</v>
      </c>
      <c r="D197" s="58">
        <f>D198</f>
        <v>0</v>
      </c>
      <c r="E197" s="79">
        <f>E198</f>
        <v>0</v>
      </c>
      <c r="F197" s="79">
        <f>F198</f>
        <v>0</v>
      </c>
      <c r="G197" s="79">
        <f>G198</f>
        <v>0</v>
      </c>
    </row>
    <row r="198" spans="1:7" ht="34.5" customHeight="1" hidden="1">
      <c r="A198" s="111" t="s">
        <v>2</v>
      </c>
      <c r="B198" s="59" t="s">
        <v>276</v>
      </c>
      <c r="C198" s="60" t="s">
        <v>277</v>
      </c>
      <c r="D198" s="61"/>
      <c r="E198" s="80">
        <v>0</v>
      </c>
      <c r="F198" s="80">
        <v>0</v>
      </c>
      <c r="G198" s="80">
        <v>0</v>
      </c>
    </row>
    <row r="199" spans="1:7" ht="34.5" customHeight="1" hidden="1">
      <c r="A199" s="110" t="s">
        <v>2</v>
      </c>
      <c r="B199" s="63" t="s">
        <v>161</v>
      </c>
      <c r="C199" s="56" t="s">
        <v>221</v>
      </c>
      <c r="D199" s="58">
        <f>D200</f>
        <v>0</v>
      </c>
      <c r="E199" s="79">
        <f>E200</f>
        <v>0</v>
      </c>
      <c r="F199" s="79">
        <f>F200</f>
        <v>0</v>
      </c>
      <c r="G199" s="79">
        <f>G200</f>
        <v>0</v>
      </c>
    </row>
    <row r="200" spans="1:7" ht="34.5" customHeight="1" hidden="1">
      <c r="A200" s="111" t="s">
        <v>2</v>
      </c>
      <c r="B200" s="59" t="s">
        <v>222</v>
      </c>
      <c r="C200" s="60" t="s">
        <v>262</v>
      </c>
      <c r="D200" s="61"/>
      <c r="E200" s="80">
        <v>0</v>
      </c>
      <c r="F200" s="80">
        <v>0</v>
      </c>
      <c r="G200" s="80">
        <v>0</v>
      </c>
    </row>
    <row r="201" spans="1:7" ht="34.5" customHeight="1" hidden="1">
      <c r="A201" s="110" t="s">
        <v>2</v>
      </c>
      <c r="B201" s="63" t="s">
        <v>67</v>
      </c>
      <c r="C201" s="56" t="s">
        <v>105</v>
      </c>
      <c r="D201" s="58" t="e">
        <f>D202+#REF!</f>
        <v>#REF!</v>
      </c>
      <c r="E201" s="79">
        <f>E202</f>
        <v>0</v>
      </c>
      <c r="F201" s="79">
        <f>F202</f>
        <v>0</v>
      </c>
      <c r="G201" s="79">
        <f>G202</f>
        <v>0</v>
      </c>
    </row>
    <row r="202" spans="1:7" ht="34.5" customHeight="1" hidden="1">
      <c r="A202" s="111" t="s">
        <v>2</v>
      </c>
      <c r="B202" s="59" t="s">
        <v>223</v>
      </c>
      <c r="C202" s="60" t="s">
        <v>134</v>
      </c>
      <c r="D202" s="61"/>
      <c r="E202" s="80">
        <v>0</v>
      </c>
      <c r="F202" s="80">
        <v>0</v>
      </c>
      <c r="G202" s="80">
        <v>0</v>
      </c>
    </row>
    <row r="203" spans="1:7" ht="34.5" customHeight="1" hidden="1">
      <c r="A203" s="110" t="s">
        <v>2</v>
      </c>
      <c r="B203" s="63" t="s">
        <v>68</v>
      </c>
      <c r="C203" s="56" t="s">
        <v>106</v>
      </c>
      <c r="D203" s="58">
        <f>D204</f>
        <v>0</v>
      </c>
      <c r="E203" s="79">
        <f>E204</f>
        <v>0</v>
      </c>
      <c r="F203" s="79">
        <f>F204</f>
        <v>0</v>
      </c>
      <c r="G203" s="79">
        <f>G204</f>
        <v>0</v>
      </c>
    </row>
    <row r="204" spans="1:7" ht="34.5" customHeight="1" hidden="1">
      <c r="A204" s="111" t="s">
        <v>2</v>
      </c>
      <c r="B204" s="59" t="s">
        <v>239</v>
      </c>
      <c r="C204" s="60" t="s">
        <v>135</v>
      </c>
      <c r="D204" s="61">
        <v>0</v>
      </c>
      <c r="E204" s="80">
        <v>0</v>
      </c>
      <c r="F204" s="80">
        <v>0</v>
      </c>
      <c r="G204" s="80">
        <v>0</v>
      </c>
    </row>
    <row r="205" spans="1:7" ht="34.5" customHeight="1">
      <c r="A205" s="121" t="s">
        <v>42</v>
      </c>
      <c r="B205" s="121"/>
      <c r="C205" s="121"/>
      <c r="D205" s="65" t="e">
        <f>D161+D43</f>
        <v>#REF!</v>
      </c>
      <c r="E205" s="81">
        <f>E161+E42</f>
        <v>846155023.7388</v>
      </c>
      <c r="F205" s="81">
        <f>F161+F42</f>
        <v>810629394.9988</v>
      </c>
      <c r="G205" s="81">
        <f>G161+G42</f>
        <v>811127304.042</v>
      </c>
    </row>
    <row r="206" spans="1:7" ht="15">
      <c r="A206" s="112"/>
      <c r="B206" s="39"/>
      <c r="C206" s="39"/>
      <c r="D206" s="40"/>
      <c r="E206" s="40"/>
      <c r="F206" s="39"/>
      <c r="G206" s="39"/>
    </row>
    <row r="207" spans="1:7" ht="15.75" hidden="1">
      <c r="A207" s="112"/>
      <c r="B207" s="39"/>
      <c r="C207" s="41" t="s">
        <v>107</v>
      </c>
      <c r="D207" s="42" t="e">
        <f>D205-D178-D53</f>
        <v>#REF!</v>
      </c>
      <c r="E207" s="42">
        <f>E205-E178-E53</f>
        <v>560366382.1500001</v>
      </c>
      <c r="F207" s="42">
        <f>F205-F178-F53</f>
        <v>519870285.75200003</v>
      </c>
      <c r="G207" s="42">
        <f>G205-G178-G53</f>
        <v>520322698.97</v>
      </c>
    </row>
  </sheetData>
  <sheetProtection/>
  <mergeCells count="14">
    <mergeCell ref="A39:B40"/>
    <mergeCell ref="C39:C40"/>
    <mergeCell ref="E39:G39"/>
    <mergeCell ref="A41:B41"/>
    <mergeCell ref="A205:C205"/>
    <mergeCell ref="C9:F9"/>
    <mergeCell ref="C10:F10"/>
    <mergeCell ref="A38:G38"/>
    <mergeCell ref="E1:G1"/>
    <mergeCell ref="C2:F2"/>
    <mergeCell ref="C3:F3"/>
    <mergeCell ref="E5:F5"/>
    <mergeCell ref="C7:F7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2024-02-06T05:54:14Z</cp:lastPrinted>
  <dcterms:created xsi:type="dcterms:W3CDTF">2008-03-24T09:39:44Z</dcterms:created>
  <dcterms:modified xsi:type="dcterms:W3CDTF">2024-02-09T06:42:36Z</dcterms:modified>
  <cp:category/>
  <cp:version/>
  <cp:contentType/>
  <cp:contentStatus/>
</cp:coreProperties>
</file>