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925" activeTab="0"/>
  </bookViews>
  <sheets>
    <sheet name="ОБАС " sheetId="1" r:id="rId1"/>
  </sheets>
  <definedNames>
    <definedName name="_xlnm.Print_Titles" localSheetId="0">'ОБАС '!$14:$15</definedName>
    <definedName name="_xlnm.Print_Area" localSheetId="0">'ОБАС '!$H$1:$AR$190</definedName>
  </definedNames>
  <calcPr fullCalcOnLoad="1"/>
</workbook>
</file>

<file path=xl/sharedStrings.xml><?xml version="1.0" encoding="utf-8"?>
<sst xmlns="http://schemas.openxmlformats.org/spreadsheetml/2006/main" count="522" uniqueCount="209">
  <si>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</si>
  <si>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</si>
  <si>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</si>
  <si>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</si>
  <si>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</si>
  <si>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</si>
  <si>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</si>
  <si>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</si>
  <si>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</si>
  <si>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</si>
  <si>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единиц </t>
  </si>
  <si>
    <t>рублей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</si>
  <si>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</si>
  <si>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Дополнительный аналитический код</t>
  </si>
  <si>
    <t>Коды бюджетной классификации</t>
  </si>
  <si>
    <t>Г</t>
  </si>
  <si>
    <t>Д</t>
  </si>
  <si>
    <t>Б</t>
  </si>
  <si>
    <t>S</t>
  </si>
  <si>
    <t>В</t>
  </si>
  <si>
    <t>в том числе:</t>
  </si>
  <si>
    <t>Показатель 1 " Площадь отремонтированной кровли"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</si>
  <si>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</si>
  <si>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</si>
  <si>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кв.м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</si>
  <si>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</si>
  <si>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</si>
  <si>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L</t>
  </si>
  <si>
    <t>80/5</t>
  </si>
  <si>
    <t>А</t>
  </si>
  <si>
    <t>80/7</t>
  </si>
  <si>
    <t>80/8</t>
  </si>
  <si>
    <t>80/9</t>
  </si>
  <si>
    <t>80/10</t>
  </si>
  <si>
    <t>«Культура Осташковский городской округ» на 2022 - 2027 годы</t>
  </si>
  <si>
    <t>Характеристика муниципальной  программы Осташковского городского округа Тверской области</t>
  </si>
  <si>
    <t>Приложение №1                                                                                                                   к муниципальной программе Осташковского городского округа Тверской области                                                                                                          "Культура Осташковского городского округа" на 2022-2027 г.г."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</si>
  <si>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</si>
  <si>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</si>
  <si>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</si>
  <si>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</si>
  <si>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</si>
  <si>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</si>
  <si>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да/нет</t>
  </si>
  <si>
    <t>да</t>
  </si>
  <si>
    <t>Задача 2 подпрограммы 2                                                      «Капитальный ремонт учреждений культуры»</t>
  </si>
  <si>
    <t>Показатель 1 задачи 2 подпрограммы 2                                    "Количество учреждений культуры вместе с филиалами, требующих капитального ремонта"</t>
  </si>
  <si>
    <t>Мероприятие 3 задачи 1 подпрограммы 2                              "Приобретение  музыкальных инструментов,оборудования и материалов для МБУ ДО "ДШИ им. И.К.Архиповой" по видам искусств  в рамках реализации национального проекта "Культура"</t>
  </si>
  <si>
    <t>Показатель 1 мероприятия 3 задачи 1 подпрограммы 2       "Количество организаций культуры, получивших современное оборудование"</t>
  </si>
  <si>
    <t>Мероприятие 1 задачи 2 подпрограммы 2                                "Реализация программы по поддержке местных инициатив «Капитальный ремонт помещений здания Сиговского филиала МАУ «РДК»</t>
  </si>
  <si>
    <t>Показатель 1 мероприятия 1 задачи 2 подпрограммы 2      "Количество отремонтированных помещений"</t>
  </si>
  <si>
    <t>Мероприятие 2  задачи 2 подпрограммы 2                        "Реализация программы по поддержке местных инициатив «Капитальный ремонт покрытия кровли здания Святосельского филиала МАУ «РДК»</t>
  </si>
  <si>
    <t>Мероприятие 3 задачи 2 подпрограммы 2                                "Капитальный ремонт  культурно-досуговых учреждения в сельской местности  в рамках реализации национального проекта "Культура"</t>
  </si>
  <si>
    <t>Показатель 1 мероприятия 3 задачи 2 подпрограммы 2     "Количество созданных(реконструированных) и капитально отремонтированных объектов организаций культуры"</t>
  </si>
  <si>
    <t>Мероприятие 10  задачи 2 подпрограммы 1                          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</si>
  <si>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10 задачи 2 подпрограммы 1   "Количество отремонтированных помещений"</t>
  </si>
  <si>
    <t>Мероприятие 11 задачи 2 подпрограммы 1                     "Изготовление ступеней и подступенек в 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</si>
  <si>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меропрития 11 задачи 2 подпрограммы 1     "Количество изготовленных ступенек и подступенек"</t>
  </si>
  <si>
    <t>Мероприятие 8 задачи 2 подпрограммы 1                            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</si>
  <si>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2 подпрограммы 1                                                                         "Количество приобретенного оборудования"</t>
  </si>
  <si>
    <t>х</t>
  </si>
  <si>
    <t>кв.м.</t>
  </si>
  <si>
    <t>55/5</t>
  </si>
  <si>
    <t>2</t>
  </si>
  <si>
    <t>Цель 1 
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</si>
  <si>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Показатель 1 цели 1
"Уровень удовлетворенности населения Осташковского городского округа культурной жизнью в округе"</t>
  </si>
  <si>
    <t>Показатель 2 цели 1 
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</si>
  <si>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 xml:space="preserve">Показатель 4 цели 1  
" Увеличение количества посещений организаций культуры (к уровню 2019 года)"                                                                                                                                       </t>
  </si>
  <si>
    <t>Показатель 5 цели 1 
"Уровень средней заработной платы работников списочного состава муниципальных учреждений культуры Осташковского городского округа"</t>
  </si>
  <si>
    <t>Подпрограмма 1 
"Сохранение и развитие культурного потенциала Осташковского городского округа"</t>
  </si>
  <si>
    <t>Задача 1 подпрограммы 1 
"Сохранение и развитие библиотечного и музейного  дела"</t>
  </si>
  <si>
    <t>Показатель 1 задачи 1 подпрограммы 1  
"Количество посещений библиотек "</t>
  </si>
  <si>
    <t>Показатель 2 задачи 1 подпрограммы 1  
"Количество посещений МКУК "Художественная галерея"</t>
  </si>
  <si>
    <t>Показатель 3 задачи 1 подпрограммы 1 
 "Количество посещений МБУК "Художественная галерея"</t>
  </si>
  <si>
    <t>Мероприятие 1 задачи 1 подпрограммы 1  
"Предоставление средств на оказание муниципальной услуги библиотечного обслуживания населения муниципальными библиотеками Осташковского городского округа"</t>
  </si>
  <si>
    <t>Показатель 1  мероприятия 1 задачи 1 подпрограммы 1 
 "Количество выданных экземпляров пользователям"</t>
  </si>
  <si>
    <t>Показатель 2 мероприятия 1 задачи 1 подпрограммы 1 
 "Количество проведенных  библиотеками массовых мероприятий (культурно-просветительские, методические и др.)"</t>
  </si>
  <si>
    <t>Показатель  3 мероприятия 1 задачи 1 подпрограммы 1 
"Количество библиографических записей в сводном электронном каталоге МУК "Осташковская централизованная библиотечная система""</t>
  </si>
  <si>
    <t>Показатель 4 мероприятия 1 задачи 1 подпрограммы 1 
 "Число муниципальных библиотек подключенных к сети интернет"</t>
  </si>
  <si>
    <t xml:space="preserve">Показатель  1 мероприятия 2 задачи 1 подпрограммы 1  
"Количество экземпляров новых поступлений в библиотечные фонды муниципальных библиотек "    </t>
  </si>
  <si>
    <t>Мероприятие 3 задачи 1 подпрограммы 1  
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</si>
  <si>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мероприятия 3 задачи 1 подпрограммы 1 
"Количество наименований приобретенного оборудования" </t>
  </si>
  <si>
    <t xml:space="preserve">Мероприятие 4 задачи 1 подпрограммы 1  
 "Обеспечение деятельности МКУК "Художественная галерея" </t>
  </si>
  <si>
    <t>Показатель 1 мероприятия 4 задачи 1 подпрограммы 1 
"Количество представленных зрителю музейный предметов"</t>
  </si>
  <si>
    <t>Показатель 2 мероприятия 4 задачи 1 подпрограммы 1  
 "Количество выставочных проектов МКУК "Художественная галерея"</t>
  </si>
  <si>
    <t>Мероприятие 5 задачи 1 подпрограммы 1 
"Повышение заработной платы работникам муниципальных учреждений культуры Тверской области за счет средств местного бюджета (казенные учреждения)"</t>
  </si>
  <si>
    <t>Показатель 1 мероприятия 5 задачи 1 подпрограммы 1 
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</si>
  <si>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6 задачи 1 подпрограммы 1 
"Повышение заработной платы работникам муниципальных учреждений культуры Тверской области  за счет средств областного бюджета (казенные учреждения) "</t>
  </si>
  <si>
    <r>
      <t>Показатель 1 мероприятия 6 задачи 1 подпрограммы 1 
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  </r>
    <r>
      <rPr>
        <b/>
        <sz val="14"/>
        <rFont val="Times New Roman"/>
        <family val="1"/>
      </rPr>
      <t>"</t>
    </r>
  </si>
  <si>
    <t>Мероприятие 7 задачи 1 подпрограммы 1
 "Расходы на реализацию проекта «Растем, читая» гранта Президентского фонда культурных инициатив"</t>
  </si>
  <si>
    <t>Показатель 1 мероприятия 7 задачи 1 подпрограммы 1  
"Количество учреждений, получивших грант"</t>
  </si>
  <si>
    <t>Мероприятие 8 задачи 1 подпрограммы 1 
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</si>
  <si>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1 подпрограммы 1  
"Количество учреждений, получающих субсидии"</t>
  </si>
  <si>
    <t xml:space="preserve"> Мероприятие 9 задачи 1 подпрограммы 1
 "Создание модельных муниципальных библиотек"</t>
  </si>
  <si>
    <t>Показатель 1 мероприятия 9 задачи 1 подпрограммы 1  
"Количество созданных модельных муниципальных библиотек"</t>
  </si>
  <si>
    <t>Мероприятие 10 задачи 1 подпрограммы 1 
"Создание виртуальных концертных залов"</t>
  </si>
  <si>
    <t>Показатель 1 мероприятия 10 задачи 1 подпрограммы 1  
"Количество созданных виртуальных концертных залов"</t>
  </si>
  <si>
    <t>Мероприятие 11 задачи 1 подпрограммы 1 
"Расходы на поддержку отрасти культуры (в части мероприятий по модернизации библиотек в части комплектования книжных фондов библиотек муниципальных образований)"</t>
  </si>
  <si>
    <t xml:space="preserve">Показатель  1 мероприятия 11 задачи 1 подпрограммы 1  
 "Количество экземпляров новых поступлений в библиотечные фонды муниципальных библиотек "    </t>
  </si>
  <si>
    <t xml:space="preserve">Мероприятие 12 задачи 1 подпрограммы 1 
"Обеспечение деятельности МБУК "Художественная галерея" </t>
  </si>
  <si>
    <t>Показатель 1 мероприятия 11 задачи 1 подпрограммы 1  
"Количество представленных зрителю музейный предметов"</t>
  </si>
  <si>
    <t>Показатель 2 мероприятия 12 задачи 1 подпрограммы 1 
"Количество выставочных проектов МБУК "Художественная галерея"</t>
  </si>
  <si>
    <t>Мероприятие 13 задачи 1 подпрограммы 1 
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(МБУК "Художественная галерея")</t>
  </si>
  <si>
    <t>Показатель 1 мероприятия 13 задачи 2 подпрограммы 1 
"Количество мероприятий реализованных за счет субсидии"</t>
  </si>
  <si>
    <t>Мероприятие 14 задачи 1 подпрограммы 1 
"Повышение заработной платы работникам муниципальных учреждений культуры Тверской области за счет местных средств (бюджетные и автономные учреждения)"</t>
  </si>
  <si>
    <t>Показатель 1 мероприятия 14 задачи 1 подпрограммы 1 
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</si>
  <si>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15 задачи 1 подпрограммы 1  
"Повышение заработной платы работникам муниципальных учреждений культуры Тверской области за счет средств областного бюджета (бюджетные и автономные учреждения) "</t>
  </si>
  <si>
    <t>Показатель 1 мероприятия 15 задачи 1 подпрограммы 1 
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</si>
  <si>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16  задачи 1 подпрограммы 1 
"Содействие муниципальным учреждениям культуры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суда" (бюджетные учреждения)</t>
  </si>
  <si>
    <t>Показатель 1 мероприятия 16 задачи 1 подпрограммы 1   
"Количество мероприятий реализованных за счет субсидии"</t>
  </si>
  <si>
    <t>Мероприятие 17 задачи 1 подпрограммы 1 
"Расходы на поддержку отрасти культуры (в части мероприятий по модернизации библиотек в части комплектования книжных фондов библиотек муниципальных образований)"</t>
  </si>
  <si>
    <t xml:space="preserve">Показатель  1 мероприятия 17 задачи 1 подпрограммы 1 
"Количество проведенных мероприятий по комплектованию книжных фондов библиотек муниципальных образований"    </t>
  </si>
  <si>
    <t>Задача 2 подпрограммы 1 
"Развитие культурно - досуговой сферы Осташковского городского округа"</t>
  </si>
  <si>
    <t>Показатель 1 задачи 2 подпрограммы 1 
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</si>
  <si>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задачи 2 подпрограммы 1 
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</si>
  <si>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Показатель 1  мероприятия 1 задачи 2 подпрограммы 1 
"Количество проводимых культурно - массовых мероприятий на базе МАУ "РДК"</t>
  </si>
  <si>
    <t>Показатель 2 мероприятия 1 задачи 2 подпрограммы 1  
"Количество выездных (нестационарных) культурно - досуговых мероприятий проводимых МАУ "РДК"</t>
  </si>
  <si>
    <t xml:space="preserve">Показатель 3 мероприятия 1 задачи 2 подпрограммы 1 
"Средняя заполняемость зрительного зала МАУ "РДК" </t>
  </si>
  <si>
    <t>Мероприятие 2 задачи 2 подпрограммы 1  
"Организация и проведение международных, областных, районных мероприятий и проектов"</t>
  </si>
  <si>
    <t>Показатель 1  мероприятия 2 задачи 2 подпрограммы 1 
"Количество проводимых мероприятий и проектов сферы культуры международного, областного, и районного уровня"</t>
  </si>
  <si>
    <t>Показатель 2 мероприятия 2 задачи 2 подпрограммы 1  
"Количество участников мероприятий и проектов сферы культуры международного, областного и районного уровня"</t>
  </si>
  <si>
    <t>Мероприятие 3 задачи 2 подпрограммы 1 
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</si>
  <si>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Показатель 1 мероприятия 3 задачи 2 подпрограммы 1 
"Количество проводимых культурно - массовых мероприятий на базе МБКДУ ДК "Юбилейный""</t>
  </si>
  <si>
    <t>Показатель 2 мероприятия 1 задачи 2 подпрограммы 1  
 "Средняя заполняемость зрительного  зала МБКДУ ДК "Юбилейный"</t>
  </si>
  <si>
    <t>Мероприятие 4 задачи 2 подпрограммы 1  
"Организация и проведение общегородских мероприятий и проектов, в том числе событийных мероприятий"</t>
  </si>
  <si>
    <t>Показатель 1 мероприятия 4 задачи 2 подпрограммы 1 
"Количество проводимых мероприятий и проектов сферы культуры общегородского уровня"</t>
  </si>
  <si>
    <t>Показатель 2 мероприятия 4 задачи 2 подпрограммы 1 
"Количество участников мероприятий и проектов сферы культуры общегородского уровня"</t>
  </si>
  <si>
    <t>Мероприятие 5 задачи 2 подпрограммы 1  
"Расходы на обеспечение антитеррористической защищенности объекта МБКДУ ДК "Юбилейный"</t>
  </si>
  <si>
    <t>Показатель 1 мероприятия 5 задачи 2 подпрограммы 1  
"Количество объектов, которым обеспечена антитеррористическая защита"</t>
  </si>
  <si>
    <t>Показатель 2 мероприятия 5 задачи 2 подпрограммы 1 
"Количество мероприятий проведенных для обеспечения антитеррористической защищенности объекта"</t>
  </si>
  <si>
    <t>Мероприятие 6 задачи 2 подпрограммы 1 
"Повышение заработной платы работникам муниципальных учреждений культуры Тверской области за счет местных средств (бюджетные и автономные учреждения)"</t>
  </si>
  <si>
    <t>Показатель 1 мероприятия 6 задачи 2 подпрограммы 1 
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</si>
  <si>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7 задачи 2 подпрограммы 1 
"Повышение заработной платы работникам муниципальных учреждений культуры Тверской области за счет средств областного бюджета (бюджетные и автономные учреждения) "</t>
  </si>
  <si>
    <t>Показатель 1 мероприятия 7 задачи 2 подпрограммы 1
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</si>
  <si>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9 задачи 2 подпрограммы 1 
"Субсидии на иные цели для участия в программах на условиях софинансирования (бюджетные учреждения)"</t>
  </si>
  <si>
    <t>Показатель 1 мероприятия 9 задачи 2 подпрограммы 1  
"Количество учреждений, получающих субсидии"</t>
  </si>
  <si>
    <t>Мероприятие 12 задачи 2 подпрограммы 1 
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</si>
  <si>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12 задачи 2 подпрограммы 1 
"Количество учреждений, получающих субсидии"</t>
  </si>
  <si>
    <t>Мероприятие 13 задачи 2 подпрограммы 1 
"Предоставление субсидии бюджетным учреждениям на устранение  нарушений по  предписаниям и Решениям суда в муниципальных учреждениях культуры"</t>
  </si>
  <si>
    <t>Показатель 1 мероприятия 13 задачи 2 подпрограммы 1  
"Количество учреждений, получающих субсидии"</t>
  </si>
  <si>
    <t xml:space="preserve">Мероприятие 14 задачи 2 подпрограммы 1 
"Обеспечение деятельности МБУК "Художественная галерея" </t>
  </si>
  <si>
    <t>Показатель 1 мероприятия 14 задачи 2 подпрограммы 1  
"Количество представленных зрителю музейный предметов"</t>
  </si>
  <si>
    <t>Показатель 2 мероприятия 14 задачи 2 подпрограммы 1 
"Количество выставочных проектов МБУК "Художественная галерея"</t>
  </si>
  <si>
    <t>Мероприятие 15 задачи 2 подпрограммы 1 
 "Субсидии на иные цели для участия в программах на условиях софинансирования (автономные учреждения)"</t>
  </si>
  <si>
    <t>Показатель 1 мероприятия 15 задачи 2 подпрограммы 1 
"Количество учреждений, получающих субсидии"</t>
  </si>
  <si>
    <t>Мероприятие 16 задачи 2 подпрограммы 1 
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(МБКДУ  ДК "Юбилейный")</t>
  </si>
  <si>
    <t>Показатель 1 мероприятия 16 задачи 2 подпрограммы 1   
"Количество мероприятий реализованных за счет субсидии"</t>
  </si>
  <si>
    <t>Мероприятие 17 задачи 2 подпрограммы 1  
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(МБУК "Художественная галерея")</t>
  </si>
  <si>
    <t>Показатель 1 мероприятия 17 задачи 2 подпрограммы 1   
"Количество мероприятий реализованных за счет субсидии"</t>
  </si>
  <si>
    <t>Мероприятие 18 задачи 2 подпрограммы 1 
"Содействие муниципальным учреждениям культуры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суда" (автономные учреждения)</t>
  </si>
  <si>
    <t>Показатель 1 мероприятия 18 задачи 2 подпрограммы 1 
"Количество учреждений, получающих субсидии"</t>
  </si>
  <si>
    <t xml:space="preserve">Задача 3 подпрограммы 1 
«Повышение качества условий оказания услуг учреждениями культуры» </t>
  </si>
  <si>
    <t>Показатель 1 задачи 3 подпрограммы 1   
«Число учреждений культуры, повысившие качество условий оказания услуг учреждениями культуры Осташковского городского округа»</t>
  </si>
  <si>
    <t>Мероприятие 1 задачи 3 подпрограммы 1  
«Проведение независимой оценки качества условий оказания услуг учреждениями культуры Осташковского городского округа»</t>
  </si>
  <si>
    <t>Показатель 1 мероприятия 1 задачи 3 подпрограммы 1  
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</si>
  <si>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Административное мероприятие 2  задачи 3 подпрограммы 1   
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</si>
  <si>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Показатель 1 административного мероприятия 2 задачи 3 подпрограммы 1   
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</si>
  <si>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Задача 4 подпрограммы 1 
"Сохранение и развитие  дополнительного образования в сфере культуры"</t>
  </si>
  <si>
    <t>Показатель 1задачи 4 подпрограммы 1  
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</si>
  <si>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Мероприятие 1 задачи 4 подпрограммы 1 
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</si>
  <si>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мероприятия 1 задачи 4 подпрограммы 1 
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</si>
  <si>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мероприятия 1 задачи 4 подпрограммы 1 
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</si>
  <si>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Мероприятие 2 задачи 4 подпрограммы 1  
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</si>
  <si>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Показатель 1 мероприятия 2 задачи 4 подпрограммы 1 
" Среднесписочная численность педагогических работников МБУ ДО "ДШИ им. И.К. Архиповой"</t>
  </si>
  <si>
    <t>Мероприятие 3 задачи 4 подпрограммы 1  
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</si>
  <si>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Показатель 1 мероприятия 3 задачи 4 подпрограммы 1 
 Среднесписочная численность педагогических работников МБУ ДО "ДШИ им. И.К. Архиповой"</t>
  </si>
  <si>
    <t>Мероприятие 4 задачи 4 подпрограммы 1 
"Субсидии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</si>
  <si>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t>Показатель 1 мероприятия 4 задачи 4 подпрограммы 1 
" Среднесписочная численность получателей единовременной выплаты к началу  учебного года МБУ ДО "ДШИ им. И.К. Архиповой"</t>
  </si>
  <si>
    <t>Мероприятие 5 задачи 4 подпрограммы 1 
"Субсидии на осуществление единовременной выплаты к началу  учебного года работникам муниципальных образовательных организаций за счет средств областного бюджета"</t>
  </si>
  <si>
    <t>Показатель 1 мероприятия 5 задачи 4 подпрограммы 1 
" Среднесписочная численность получателей единовременной выплаты к началу учебного года МБУ ДО "ДШИ им. И.К. Архиповой"</t>
  </si>
  <si>
    <t>Задача 5 подпрограммы 1 
"Создание системы информационно-просветительской деятельности Осташковского городского округа"</t>
  </si>
  <si>
    <t>Показатель 1 задачи 5 подпрограммы 1  
"Количество видов информационных материалов"</t>
  </si>
  <si>
    <t>Мероприятие 1 задачи 5 подпрограммы 1 
"Информационно-просветительская деятельность"</t>
  </si>
  <si>
    <t>Показатель 1 мероприятия 1 задачи 5 подпрограммы 1 
"Количество видов информационных материалов"</t>
  </si>
  <si>
    <t>Административное мероприятие 2 задачи 5 подпрограммы 1 
"Формирование ежегодного единого событийного календаря мероприятий Осташковского городского округа"</t>
  </si>
  <si>
    <t>Показатель 1 Административного мероприятия 2 задачи 5 подпрограммы 1 
"Количество публикаций в СМИ о мероприятиях"</t>
  </si>
  <si>
    <t>Подпрограмма 2 
«Реализация социально значимых проектов в сфере культуры»</t>
  </si>
  <si>
    <t>Задача 1 подпрограммы 2 
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</si>
  <si>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t>Показатель1 задачи 1 подпрограммы 2 
"Количество учреждений культуры вместе с филиалами, нуждающихся в улучшении и модернизации материально-технической базы"</t>
  </si>
  <si>
    <t>Показатель 1 мероприятия 1 задачи 1 подпрограммы 2  
"Количество бюджетных учреждений, участвующих в 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</si>
  <si>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2 задачи 1 подпрограммы 2  
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 (автономные  учреждения)"</t>
  </si>
  <si>
    <t>Показатель 1 мероприятия 2 задачи 1 подпрограммы 2      
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</si>
  <si>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Задача 2 подпрограммы 2 
«Капитальный ремонт учреждений культуры»</t>
  </si>
  <si>
    <t>Показатель 1 задачи 2 подпрограммы 2  
"Количество учреждений культуры вместе с филиалами, требующих капитального ремонта"</t>
  </si>
  <si>
    <t>Показатель 1 мероприятия 1 задачи 2 подпрограммы 2 
"Площадь отремонтированной крыши"</t>
  </si>
  <si>
    <t>Показатель 1 мероприятия 2 задачи 2 подпрограммы 2 
"Площадь отремонтированной крыши"</t>
  </si>
  <si>
    <t>Показатель 1 мероприятия 3 задачи 2 подпрограммы 2  
"Площадь отремонтированной крыши"</t>
  </si>
  <si>
    <t>Мероприятие 4 задачи 2 подпрограммы 2 
"Расходы на реализацию программ по поддержке местных инициатив за счет субсидии из областного бюджета на реализацию программ по поддержке местных инициатив (капитальный ремонт крыши здания Мошенского филиала МАУ "РДК")</t>
  </si>
  <si>
    <t>Показатель 1 мероприятия 4 задачи 2 подпрограммы 2 
"Площадь отремонтированной крыши"</t>
  </si>
  <si>
    <t>Подпрограмма 3 
"Организация и обеспечение занятости, отдыха и оздоровления детей"</t>
  </si>
  <si>
    <t>Задача 1 подпрограммы 3  
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</si>
  <si>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Показатель 1 задачи 1 подпрограммы 3 
"Количество несчастных случаев с детьми, зафиксированных в лагере дневного пребывания"</t>
  </si>
  <si>
    <t>Мероприятие 1 задачи 1 подпрограммы 3 
"Организация проведения страхования детей в лагере и медицинских осмотров персонала  МБУ ДО "ДШИ им. И.К.Архиповой"</t>
  </si>
  <si>
    <t>Показатель 1 мероприятия 1 задачи 1 подпрограммы 3 
"Количество детей в лагере, обеспеченных страхованием/ доля персонала лагеря, прошедших медицинские осмотры"</t>
  </si>
  <si>
    <t>Административное мероприятие 2 задачи 1 подпрограммы 3 
"Проведение мероприятий с учащимися и подростками по профилактики безнадзорности и правонарушений"</t>
  </si>
  <si>
    <t>Показатель 1 административного мероприятия 2 задачи 1 подпрограммы 3 
"Количество поведенных мероприятий с учащимися и подростками  по профилактики безнадзорности и правонарушений"</t>
  </si>
  <si>
    <t>Задача 2 подпрограммы 3  
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</si>
  <si>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 xml:space="preserve">Показатель 1 задачи 2 подпрограммы 3  
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</si>
  <si>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задачи 2 подпрограммы 3 
"Содействие временной занятости несовершеннолетних граждан в каникулярное время в МБУ ДО "ДШИ им. И.К.Архиповой"</t>
  </si>
  <si>
    <t>Показатель 1 мероприятия 1 задачи 2 подпрограммы 3    
"Количество рабочих мест для  временной занятости несовершеннолетних  в каникулярное время"</t>
  </si>
  <si>
    <t>Мероприятие 2 задачи 2 подпрограммы 3 
"Организация отдыха детей в каникулярное время в лагере МБУ ДО "ДШИ им. И.К.Архиповой" за счет средств областного бюджета"</t>
  </si>
  <si>
    <t>Показатель 1 мероприятия 2 задачи 2 подпрограммы 3  
"Охват детей организованными формами отдыха в каникулярное время"</t>
  </si>
  <si>
    <t>Мероприятие 3 задачи 2 подпрограммы 2  
"Расходы на реализацию программ по поддержке местных инициатив за счет субсидии из областного бюджета на реализацию программ по поддержке местных инициатив (капитальный ремонт крыши здания Ждановского филиала МАУ «РДК")"</t>
  </si>
  <si>
    <t>Мероприятие 2 задачи 2 подпрограммы 2  
"Расходы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крыши здания Мошенского филиала МАУ "РДК")"</t>
  </si>
  <si>
    <t>Мероприятие 1 задачи 2 подпрограммы 2  
"Расходы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крыши здания Ждановского филиала МАУ «РДК")"</t>
  </si>
  <si>
    <t>Мероприятие 1 задачи 1 подпрограммы 2  
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человек»(бюджетные учреждения)"</t>
  </si>
  <si>
    <t>Мероприятие 1 задачи 2 подпрограммы 1  
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округа"</t>
  </si>
  <si>
    <t>Мероприятие 2 задачи 1 подпрограммы 1  
"Расходы на поддержку отрасли культуры(в части комплектования книжных фондов муниципальных общедоступных библиотек Тверской области)"</t>
  </si>
  <si>
    <t>Показатель 3 цели 1 
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</si>
</sst>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[$-FC19]d\ mmmm\ yyyy\ &quot;г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0\ _₽"/>
    <numFmt numFmtId="193" formatCode="#,##0.000\ _₽"/>
    <numFmt numFmtId="194" formatCode="#,##0.0000\ _₽"/>
    <numFmt numFmtId="195" formatCode="#,##0.0\ _₽"/>
    <numFmt numFmtId="196" formatCode="#,##0\ _₽"/>
    <numFmt numFmtId="197" formatCode="#,##0.00\ &quot;₽&quot;"/>
    <numFmt numFmtId="198" formatCode="#,##0.000"/>
    <numFmt numFmtId="199" formatCode="0.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6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horizontal="center" wrapText="1"/>
    </xf>
    <xf numFmtId="192" fontId="0" fillId="0" borderId="0" xfId="0" applyNumberFormat="1" applyFont="1" applyAlignment="1">
      <alignment vertical="center" wrapText="1"/>
    </xf>
    <xf numFmtId="192" fontId="6" fillId="0" borderId="0" xfId="0" applyNumberFormat="1" applyFont="1" applyFill="1" applyAlignment="1">
      <alignment vertical="center" wrapText="1"/>
    </xf>
    <xf numFmtId="192" fontId="8" fillId="0" borderId="0" xfId="0" applyNumberFormat="1" applyFont="1" applyFill="1" applyAlignment="1">
      <alignment vertical="center" wrapText="1"/>
    </xf>
    <xf numFmtId="192" fontId="6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2" fillId="36" borderId="12" xfId="0" applyFont="1" applyFill="1" applyBorder="1" applyAlignment="1">
      <alignment vertical="top" wrapText="1"/>
    </xf>
    <xf numFmtId="0" fontId="12" fillId="36" borderId="12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12" fillId="37" borderId="10" xfId="0" applyFont="1" applyFill="1" applyBorder="1" applyAlignment="1">
      <alignment horizontal="left" vertical="top" wrapText="1"/>
    </xf>
    <xf numFmtId="0" fontId="12" fillId="37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92" fontId="12" fillId="34" borderId="10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/>
    </xf>
    <xf numFmtId="196" fontId="12" fillId="36" borderId="10" xfId="0" applyNumberFormat="1" applyFont="1" applyFill="1" applyBorder="1" applyAlignment="1">
      <alignment horizontal="center" vertical="center" wrapText="1"/>
    </xf>
    <xf numFmtId="173" fontId="12" fillId="34" borderId="10" xfId="6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73" fontId="12" fillId="34" borderId="10" xfId="6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173" fontId="12" fillId="34" borderId="10" xfId="0" applyNumberFormat="1" applyFont="1" applyFill="1" applyBorder="1" applyAlignment="1">
      <alignment horizontal="center" vertical="center" wrapText="1"/>
    </xf>
    <xf numFmtId="173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center" wrapText="1"/>
    </xf>
    <xf numFmtId="196" fontId="12" fillId="34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178" fontId="12" fillId="36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173" fontId="12" fillId="34" borderId="10" xfId="0" applyNumberFormat="1" applyFont="1" applyFill="1" applyBorder="1" applyAlignment="1">
      <alignment vertical="center" wrapText="1"/>
    </xf>
    <xf numFmtId="4" fontId="12" fillId="34" borderId="10" xfId="6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2" fontId="12" fillId="34" borderId="10" xfId="60" applyNumberFormat="1" applyFont="1" applyFill="1" applyBorder="1" applyAlignment="1">
      <alignment horizontal="center" vertical="center" wrapText="1"/>
    </xf>
    <xf numFmtId="179" fontId="12" fillId="33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192" fontId="12" fillId="38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3" fontId="12" fillId="36" borderId="10" xfId="0" applyNumberFormat="1" applyFont="1" applyFill="1" applyBorder="1" applyAlignment="1">
      <alignment horizontal="center" vertical="center" wrapText="1"/>
    </xf>
    <xf numFmtId="179" fontId="12" fillId="36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left" vertical="top" wrapText="1"/>
    </xf>
    <xf numFmtId="173" fontId="12" fillId="0" borderId="10" xfId="60" applyFont="1" applyFill="1" applyBorder="1" applyAlignment="1">
      <alignment horizontal="center" vertical="center" wrapText="1"/>
    </xf>
    <xf numFmtId="173" fontId="12" fillId="38" borderId="10" xfId="0" applyNumberFormat="1" applyFont="1" applyFill="1" applyBorder="1" applyAlignment="1">
      <alignment horizontal="center" vertical="center" wrapText="1"/>
    </xf>
    <xf numFmtId="173" fontId="12" fillId="38" borderId="10" xfId="6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wrapText="1"/>
    </xf>
    <xf numFmtId="0" fontId="12" fillId="34" borderId="10" xfId="0" applyNumberFormat="1" applyFont="1" applyFill="1" applyBorder="1" applyAlignment="1">
      <alignment wrapText="1"/>
    </xf>
    <xf numFmtId="178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vertical="top" wrapText="1"/>
    </xf>
    <xf numFmtId="0" fontId="12" fillId="34" borderId="10" xfId="0" applyFont="1" applyFill="1" applyBorder="1" applyAlignment="1">
      <alignment wrapText="1"/>
    </xf>
    <xf numFmtId="173" fontId="12" fillId="36" borderId="10" xfId="6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17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34" borderId="10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35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left" wrapText="1"/>
    </xf>
    <xf numFmtId="0" fontId="12" fillId="39" borderId="0" xfId="0" applyFont="1" applyFill="1" applyAlignment="1">
      <alignment wrapText="1"/>
    </xf>
    <xf numFmtId="192" fontId="12" fillId="37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7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192" fontId="12" fillId="0" borderId="10" xfId="0" applyNumberFormat="1" applyFont="1" applyFill="1" applyBorder="1" applyAlignment="1">
      <alignment horizont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90" fontId="12" fillId="0" borderId="10" xfId="6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wrapText="1"/>
    </xf>
    <xf numFmtId="165" fontId="12" fillId="36" borderId="10" xfId="0" applyNumberFormat="1" applyFont="1" applyFill="1" applyBorder="1" applyAlignment="1">
      <alignment horizontal="center" vertical="center" wrapText="1"/>
    </xf>
    <xf numFmtId="0" fontId="57" fillId="34" borderId="10" xfId="0" applyNumberFormat="1" applyFont="1" applyFill="1" applyBorder="1" applyAlignment="1">
      <alignment horizontal="center" vertical="center" wrapText="1"/>
    </xf>
    <xf numFmtId="0" fontId="57" fillId="36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192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192" fontId="59" fillId="0" borderId="10" xfId="0" applyNumberFormat="1" applyFont="1" applyFill="1" applyBorder="1" applyAlignment="1">
      <alignment horizontal="center" vertical="center" wrapText="1"/>
    </xf>
    <xf numFmtId="173" fontId="59" fillId="0" borderId="10" xfId="60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192" fontId="59" fillId="34" borderId="10" xfId="0" applyNumberFormat="1" applyFont="1" applyFill="1" applyBorder="1" applyAlignment="1">
      <alignment horizontal="center" vertical="center" wrapText="1"/>
    </xf>
    <xf numFmtId="4" fontId="59" fillId="36" borderId="10" xfId="0" applyNumberFormat="1" applyFont="1" applyFill="1" applyBorder="1" applyAlignment="1">
      <alignment horizontal="center" vertical="center" wrapText="1"/>
    </xf>
    <xf numFmtId="179" fontId="59" fillId="0" borderId="10" xfId="0" applyNumberFormat="1" applyFont="1" applyFill="1" applyBorder="1" applyAlignment="1">
      <alignment horizontal="center" vertical="center" wrapText="1"/>
    </xf>
    <xf numFmtId="2" fontId="59" fillId="34" borderId="10" xfId="0" applyNumberFormat="1" applyFont="1" applyFill="1" applyBorder="1" applyAlignment="1">
      <alignment horizontal="center" vertical="center" wrapText="1"/>
    </xf>
    <xf numFmtId="179" fontId="59" fillId="33" borderId="10" xfId="0" applyNumberFormat="1" applyFont="1" applyFill="1" applyBorder="1" applyAlignment="1">
      <alignment horizontal="center" vertical="center" wrapText="1"/>
    </xf>
    <xf numFmtId="0" fontId="59" fillId="36" borderId="10" xfId="0" applyNumberFormat="1" applyFont="1" applyFill="1" applyBorder="1" applyAlignment="1">
      <alignment horizontal="center" vertical="center" wrapText="1"/>
    </xf>
    <xf numFmtId="173" fontId="59" fillId="34" borderId="10" xfId="60" applyFont="1" applyFill="1" applyBorder="1" applyAlignment="1">
      <alignment horizontal="center" vertical="center" wrapText="1"/>
    </xf>
    <xf numFmtId="4" fontId="59" fillId="34" borderId="10" xfId="60" applyNumberFormat="1" applyFont="1" applyFill="1" applyBorder="1" applyAlignment="1">
      <alignment horizontal="center" vertical="center" wrapText="1"/>
    </xf>
    <xf numFmtId="2" fontId="59" fillId="36" borderId="10" xfId="0" applyNumberFormat="1" applyFont="1" applyFill="1" applyBorder="1" applyAlignment="1">
      <alignment horizontal="center" vertical="center" wrapText="1"/>
    </xf>
    <xf numFmtId="2" fontId="59" fillId="34" borderId="10" xfId="60" applyNumberFormat="1" applyFont="1" applyFill="1" applyBorder="1" applyAlignment="1">
      <alignment horizontal="center" vertical="center" wrapText="1"/>
    </xf>
    <xf numFmtId="2" fontId="59" fillId="36" borderId="10" xfId="60" applyNumberFormat="1" applyFont="1" applyFill="1" applyBorder="1" applyAlignment="1">
      <alignment horizontal="center" vertical="center" wrapText="1"/>
    </xf>
    <xf numFmtId="173" fontId="59" fillId="36" borderId="10" xfId="60" applyFont="1" applyFill="1" applyBorder="1" applyAlignment="1">
      <alignment horizontal="center" vertical="center" wrapText="1"/>
    </xf>
    <xf numFmtId="192" fontId="59" fillId="34" borderId="10" xfId="0" applyNumberFormat="1" applyFont="1" applyFill="1" applyBorder="1" applyAlignment="1">
      <alignment horizontal="center" vertical="center"/>
    </xf>
    <xf numFmtId="1" fontId="59" fillId="33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/>
    </xf>
    <xf numFmtId="173" fontId="59" fillId="34" borderId="10" xfId="60" applyNumberFormat="1" applyFont="1" applyFill="1" applyBorder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196" fontId="59" fillId="36" borderId="10" xfId="0" applyNumberFormat="1" applyFont="1" applyFill="1" applyBorder="1" applyAlignment="1">
      <alignment horizontal="center" vertical="center" wrapText="1"/>
    </xf>
    <xf numFmtId="196" fontId="59" fillId="34" borderId="10" xfId="0" applyNumberFormat="1" applyFont="1" applyFill="1" applyBorder="1" applyAlignment="1">
      <alignment horizontal="center" vertical="center" wrapText="1"/>
    </xf>
    <xf numFmtId="173" fontId="59" fillId="36" borderId="10" xfId="0" applyNumberFormat="1" applyFont="1" applyFill="1" applyBorder="1" applyAlignment="1">
      <alignment horizontal="center" vertical="center" wrapText="1"/>
    </xf>
    <xf numFmtId="173" fontId="59" fillId="34" borderId="10" xfId="0" applyNumberFormat="1" applyFont="1" applyFill="1" applyBorder="1" applyAlignment="1">
      <alignment horizontal="center" vertical="center" wrapText="1"/>
    </xf>
    <xf numFmtId="2" fontId="59" fillId="35" borderId="10" xfId="0" applyNumberFormat="1" applyFont="1" applyFill="1" applyBorder="1" applyAlignment="1">
      <alignment horizontal="center" vertical="center" wrapText="1"/>
    </xf>
    <xf numFmtId="4" fontId="59" fillId="37" borderId="10" xfId="0" applyNumberFormat="1" applyFont="1" applyFill="1" applyBorder="1" applyAlignment="1">
      <alignment horizontal="center" vertical="center" wrapText="1"/>
    </xf>
    <xf numFmtId="196" fontId="59" fillId="0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top" wrapText="1"/>
    </xf>
    <xf numFmtId="0" fontId="59" fillId="36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left" vertical="top" wrapText="1"/>
    </xf>
    <xf numFmtId="0" fontId="12" fillId="38" borderId="10" xfId="0" applyFont="1" applyFill="1" applyBorder="1" applyAlignment="1">
      <alignment horizontal="center" vertical="top" wrapText="1"/>
    </xf>
    <xf numFmtId="4" fontId="12" fillId="38" borderId="10" xfId="0" applyNumberFormat="1" applyFont="1" applyFill="1" applyBorder="1" applyAlignment="1">
      <alignment horizontal="center" vertical="center" wrapText="1"/>
    </xf>
    <xf numFmtId="4" fontId="59" fillId="38" borderId="10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wrapText="1"/>
    </xf>
    <xf numFmtId="173" fontId="12" fillId="37" borderId="10" xfId="60" applyFont="1" applyFill="1" applyBorder="1" applyAlignment="1">
      <alignment horizontal="center" vertical="center" wrapText="1"/>
    </xf>
    <xf numFmtId="2" fontId="59" fillId="37" borderId="10" xfId="6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/>
    </xf>
    <xf numFmtId="0" fontId="12" fillId="37" borderId="10" xfId="0" applyNumberFormat="1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horizontal="center" vertical="center" wrapText="1"/>
    </xf>
    <xf numFmtId="173" fontId="59" fillId="37" borderId="10" xfId="0" applyNumberFormat="1" applyFont="1" applyFill="1" applyBorder="1" applyAlignment="1">
      <alignment horizontal="center" vertical="center" wrapText="1"/>
    </xf>
    <xf numFmtId="178" fontId="12" fillId="37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 wrapText="1"/>
    </xf>
    <xf numFmtId="192" fontId="59" fillId="37" borderId="10" xfId="0" applyNumberFormat="1" applyFont="1" applyFill="1" applyBorder="1" applyAlignment="1">
      <alignment horizontal="center" vertical="center" wrapText="1"/>
    </xf>
    <xf numFmtId="173" fontId="12" fillId="37" borderId="10" xfId="60" applyFont="1" applyFill="1" applyBorder="1" applyAlignment="1">
      <alignment horizontal="center" vertical="center"/>
    </xf>
    <xf numFmtId="173" fontId="59" fillId="37" borderId="10" xfId="60" applyFont="1" applyFill="1" applyBorder="1" applyAlignment="1">
      <alignment horizontal="center" vertical="center"/>
    </xf>
    <xf numFmtId="0" fontId="12" fillId="37" borderId="10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0" fillId="36" borderId="0" xfId="0" applyFont="1" applyFill="1" applyAlignment="1">
      <alignment horizontal="center" wrapText="1"/>
    </xf>
    <xf numFmtId="0" fontId="4" fillId="36" borderId="0" xfId="0" applyFont="1" applyFill="1" applyAlignment="1">
      <alignment horizontal="left" vertical="top" wrapText="1"/>
    </xf>
    <xf numFmtId="0" fontId="0" fillId="38" borderId="0" xfId="0" applyFont="1" applyFill="1" applyAlignment="1">
      <alignment wrapText="1"/>
    </xf>
    <xf numFmtId="0" fontId="12" fillId="12" borderId="10" xfId="0" applyFont="1" applyFill="1" applyBorder="1" applyAlignment="1">
      <alignment horizontal="left" vertical="center" wrapText="1"/>
    </xf>
    <xf numFmtId="0" fontId="12" fillId="12" borderId="10" xfId="0" applyFont="1" applyFill="1" applyBorder="1" applyAlignment="1">
      <alignment horizontal="center" vertical="center" wrapText="1"/>
    </xf>
    <xf numFmtId="4" fontId="12" fillId="12" borderId="10" xfId="0" applyNumberFormat="1" applyFont="1" applyFill="1" applyBorder="1" applyAlignment="1">
      <alignment horizontal="center" vertical="center" wrapText="1"/>
    </xf>
    <xf numFmtId="4" fontId="59" fillId="12" borderId="10" xfId="0" applyNumberFormat="1" applyFont="1" applyFill="1" applyBorder="1" applyAlignment="1">
      <alignment horizontal="center" vertical="center" wrapText="1"/>
    </xf>
    <xf numFmtId="0" fontId="12" fillId="12" borderId="10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5" fillId="34" borderId="0" xfId="0" applyFont="1" applyFill="1" applyAlignment="1">
      <alignment/>
    </xf>
    <xf numFmtId="2" fontId="57" fillId="0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173" fontId="59" fillId="38" borderId="10" xfId="6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179" fontId="57" fillId="0" borderId="10" xfId="0" applyNumberFormat="1" applyFont="1" applyFill="1" applyBorder="1" applyAlignment="1">
      <alignment horizontal="center" vertical="center"/>
    </xf>
    <xf numFmtId="2" fontId="57" fillId="34" borderId="10" xfId="0" applyNumberFormat="1" applyFont="1" applyFill="1" applyBorder="1" applyAlignment="1">
      <alignment horizontal="center" vertical="center" wrapText="1"/>
    </xf>
    <xf numFmtId="2" fontId="57" fillId="36" borderId="10" xfId="0" applyNumberFormat="1" applyFont="1" applyFill="1" applyBorder="1" applyAlignment="1">
      <alignment horizontal="center" vertical="center" wrapText="1"/>
    </xf>
    <xf numFmtId="2" fontId="57" fillId="34" borderId="10" xfId="60" applyNumberFormat="1" applyFont="1" applyFill="1" applyBorder="1" applyAlignment="1">
      <alignment horizontal="center" vertical="center" wrapText="1"/>
    </xf>
    <xf numFmtId="2" fontId="57" fillId="35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4" fontId="59" fillId="34" borderId="10" xfId="0" applyNumberFormat="1" applyFont="1" applyFill="1" applyBorder="1" applyAlignment="1">
      <alignment horizontal="center" vertical="center" wrapText="1"/>
    </xf>
    <xf numFmtId="192" fontId="12" fillId="34" borderId="10" xfId="0" applyNumberFormat="1" applyFont="1" applyFill="1" applyBorder="1" applyAlignment="1">
      <alignment horizontal="center" vertical="center"/>
    </xf>
    <xf numFmtId="173" fontId="57" fillId="0" borderId="10" xfId="6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173" fontId="57" fillId="34" borderId="10" xfId="60" applyFont="1" applyFill="1" applyBorder="1" applyAlignment="1">
      <alignment horizontal="center" vertical="center" wrapText="1"/>
    </xf>
    <xf numFmtId="165" fontId="12" fillId="37" borderId="10" xfId="0" applyNumberFormat="1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/>
    </xf>
    <xf numFmtId="0" fontId="16" fillId="12" borderId="0" xfId="0" applyFont="1" applyFill="1" applyBorder="1" applyAlignment="1">
      <alignment/>
    </xf>
    <xf numFmtId="0" fontId="16" fillId="12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38" borderId="14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6" fillId="38" borderId="10" xfId="0" applyFont="1" applyFill="1" applyBorder="1" applyAlignment="1">
      <alignment/>
    </xf>
    <xf numFmtId="0" fontId="16" fillId="37" borderId="14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16" fillId="34" borderId="14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6" borderId="14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60" fillId="34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center" wrapText="1"/>
    </xf>
    <xf numFmtId="0" fontId="16" fillId="37" borderId="0" xfId="0" applyFont="1" applyFill="1" applyBorder="1" applyAlignment="1">
      <alignment horizontal="center" wrapText="1"/>
    </xf>
    <xf numFmtId="0" fontId="16" fillId="38" borderId="0" xfId="0" applyFont="1" applyFill="1" applyBorder="1" applyAlignment="1">
      <alignment horizontal="center" wrapText="1"/>
    </xf>
    <xf numFmtId="0" fontId="16" fillId="38" borderId="10" xfId="0" applyFont="1" applyFill="1" applyBorder="1" applyAlignment="1">
      <alignment horizontal="center" wrapText="1"/>
    </xf>
    <xf numFmtId="0" fontId="16" fillId="35" borderId="0" xfId="0" applyFont="1" applyFill="1" applyBorder="1" applyAlignment="1">
      <alignment horizontal="center" wrapText="1"/>
    </xf>
    <xf numFmtId="0" fontId="16" fillId="36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/>
    </xf>
    <xf numFmtId="0" fontId="60" fillId="34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90"/>
  <sheetViews>
    <sheetView tabSelected="1" view="pageBreakPreview" zoomScale="75" zoomScaleNormal="75" zoomScaleSheetLayoutView="75" zoomScalePageLayoutView="70" workbookViewId="0" topLeftCell="I2">
      <selection activeCell="AM143" sqref="AM143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78.57421875" style="2" customWidth="1"/>
    <col min="36" max="36" width="12.7109375" style="22" customWidth="1"/>
    <col min="37" max="37" width="21.140625" style="25" customWidth="1"/>
    <col min="38" max="38" width="23.28125" style="43" customWidth="1"/>
    <col min="39" max="39" width="22.140625" style="25" customWidth="1"/>
    <col min="40" max="41" width="21.140625" style="25" customWidth="1"/>
    <col min="42" max="42" width="22.8515625" style="25" customWidth="1"/>
    <col min="43" max="43" width="21.8515625" style="25" customWidth="1"/>
    <col min="44" max="44" width="13.00390625" style="31" customWidth="1"/>
    <col min="45" max="16384" width="9.140625" style="1" customWidth="1"/>
  </cols>
  <sheetData>
    <row r="1" ht="15" hidden="1"/>
    <row r="2" spans="1:44" s="12" customFormat="1" ht="84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23"/>
      <c r="AK2" s="26"/>
      <c r="AL2" s="44"/>
      <c r="AM2" s="26"/>
      <c r="AN2" s="270" t="s">
        <v>36</v>
      </c>
      <c r="AO2" s="270"/>
      <c r="AP2" s="270"/>
      <c r="AQ2" s="270"/>
      <c r="AR2" s="270"/>
    </row>
    <row r="3" spans="1:44" s="30" customFormat="1" ht="15.75">
      <c r="A3" s="275" t="s">
        <v>35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</row>
    <row r="4" spans="1:44" s="30" customFormat="1" ht="15.75">
      <c r="A4" s="266" t="s">
        <v>34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</row>
    <row r="5" spans="1:44" s="30" customFormat="1" ht="15.75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/>
      <c r="AJ5" s="24"/>
      <c r="AK5" s="27"/>
      <c r="AL5" s="45"/>
      <c r="AM5" s="27"/>
      <c r="AN5" s="27"/>
      <c r="AO5" s="27"/>
      <c r="AP5" s="27"/>
      <c r="AQ5" s="27"/>
      <c r="AR5" s="32"/>
    </row>
    <row r="6" spans="1:44" s="30" customFormat="1" ht="15.75" customHeight="1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7"/>
      <c r="AJ6" s="7"/>
      <c r="AK6" s="268"/>
      <c r="AL6" s="268"/>
      <c r="AM6" s="268"/>
      <c r="AN6" s="268"/>
      <c r="AO6" s="268"/>
      <c r="AP6" s="268"/>
      <c r="AQ6" s="268"/>
      <c r="AR6" s="268"/>
    </row>
    <row r="7" spans="1:44" s="30" customFormat="1" ht="15.7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7"/>
      <c r="AJ7" s="7"/>
      <c r="AK7" s="268"/>
      <c r="AL7" s="268"/>
      <c r="AM7" s="268"/>
      <c r="AN7" s="268"/>
      <c r="AO7" s="268"/>
      <c r="AP7" s="268"/>
      <c r="AQ7" s="268"/>
      <c r="AR7" s="268"/>
    </row>
    <row r="8" spans="1:44" s="30" customFormat="1" ht="15.75" customHeight="1" hidden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7"/>
      <c r="AJ8" s="7"/>
      <c r="AK8" s="268"/>
      <c r="AL8" s="268"/>
      <c r="AM8" s="268"/>
      <c r="AN8" s="268"/>
      <c r="AO8" s="268"/>
      <c r="AP8" s="268"/>
      <c r="AQ8" s="268"/>
      <c r="AR8" s="268"/>
    </row>
    <row r="9" spans="1:44" s="30" customFormat="1" ht="15.7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7"/>
      <c r="AJ9" s="7"/>
      <c r="AK9" s="268"/>
      <c r="AL9" s="268"/>
      <c r="AM9" s="268"/>
      <c r="AN9" s="268"/>
      <c r="AO9" s="268"/>
      <c r="AP9" s="268"/>
      <c r="AQ9" s="268"/>
      <c r="AR9" s="268"/>
    </row>
    <row r="10" spans="1:44" s="30" customFormat="1" ht="16.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7"/>
      <c r="AJ10" s="7"/>
      <c r="AK10" s="267"/>
      <c r="AL10" s="267"/>
      <c r="AM10" s="267"/>
      <c r="AN10" s="267"/>
      <c r="AO10" s="267"/>
      <c r="AP10" s="267"/>
      <c r="AQ10" s="267"/>
      <c r="AR10" s="267"/>
    </row>
    <row r="11" spans="1:44" s="30" customFormat="1" ht="15.75">
      <c r="A11" s="266" t="s">
        <v>12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</row>
    <row r="12" spans="1:44" s="16" customFormat="1" ht="19.5" customHeight="1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14"/>
      <c r="AK12" s="28"/>
      <c r="AL12" s="46"/>
      <c r="AM12" s="28"/>
      <c r="AN12" s="28"/>
      <c r="AO12" s="28"/>
      <c r="AP12" s="28"/>
      <c r="AQ12" s="28"/>
      <c r="AR12" s="33"/>
    </row>
    <row r="13" spans="1:44" s="18" customFormat="1" ht="15.75" customHeight="1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37"/>
      <c r="AK13" s="29"/>
      <c r="AL13" s="47"/>
      <c r="AM13" s="29"/>
      <c r="AN13" s="29"/>
      <c r="AO13" s="29"/>
      <c r="AP13" s="29"/>
      <c r="AQ13" s="29"/>
      <c r="AR13" s="34"/>
    </row>
    <row r="14" spans="1:44" s="3" customFormat="1" ht="28.5" customHeight="1">
      <c r="A14" s="5"/>
      <c r="B14" s="8"/>
      <c r="C14" s="8"/>
      <c r="D14" s="8"/>
      <c r="E14" s="8"/>
      <c r="F14" s="8"/>
      <c r="G14" s="8"/>
      <c r="H14" s="39"/>
      <c r="I14" s="290" t="s">
        <v>14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2"/>
      <c r="Z14" s="281" t="s">
        <v>13</v>
      </c>
      <c r="AA14" s="282"/>
      <c r="AB14" s="282"/>
      <c r="AC14" s="282"/>
      <c r="AD14" s="282"/>
      <c r="AE14" s="282"/>
      <c r="AF14" s="282"/>
      <c r="AG14" s="282"/>
      <c r="AH14" s="283"/>
      <c r="AI14" s="269" t="s">
        <v>5</v>
      </c>
      <c r="AJ14" s="279" t="s">
        <v>0</v>
      </c>
      <c r="AK14" s="271"/>
      <c r="AL14" s="272"/>
      <c r="AM14" s="272"/>
      <c r="AN14" s="272"/>
      <c r="AO14" s="272"/>
      <c r="AP14" s="272"/>
      <c r="AQ14" s="276" t="s">
        <v>6</v>
      </c>
      <c r="AR14" s="276"/>
    </row>
    <row r="15" spans="1:44" s="3" customFormat="1" ht="18" customHeight="1">
      <c r="A15" s="112"/>
      <c r="B15" s="8"/>
      <c r="C15" s="8"/>
      <c r="D15" s="8"/>
      <c r="E15" s="8"/>
      <c r="F15" s="8"/>
      <c r="G15" s="8"/>
      <c r="H15" s="39"/>
      <c r="I15" s="276"/>
      <c r="J15" s="276"/>
      <c r="K15" s="276"/>
      <c r="L15" s="276"/>
      <c r="M15" s="276"/>
      <c r="N15" s="276"/>
      <c r="O15" s="276"/>
      <c r="P15" s="284"/>
      <c r="Q15" s="285"/>
      <c r="R15" s="285"/>
      <c r="S15" s="285"/>
      <c r="T15" s="285"/>
      <c r="U15" s="285"/>
      <c r="V15" s="285"/>
      <c r="W15" s="285"/>
      <c r="X15" s="285"/>
      <c r="Y15" s="286"/>
      <c r="Z15" s="277" t="s">
        <v>37</v>
      </c>
      <c r="AA15" s="278"/>
      <c r="AB15" s="277" t="s">
        <v>38</v>
      </c>
      <c r="AC15" s="277" t="s">
        <v>39</v>
      </c>
      <c r="AD15" s="277" t="s">
        <v>40</v>
      </c>
      <c r="AE15" s="288" t="s">
        <v>41</v>
      </c>
      <c r="AF15" s="289"/>
      <c r="AG15" s="277" t="s">
        <v>42</v>
      </c>
      <c r="AH15" s="278"/>
      <c r="AI15" s="269"/>
      <c r="AJ15" s="280"/>
      <c r="AK15" s="273"/>
      <c r="AL15" s="274"/>
      <c r="AM15" s="274"/>
      <c r="AN15" s="274"/>
      <c r="AO15" s="274"/>
      <c r="AP15" s="274"/>
      <c r="AQ15" s="276"/>
      <c r="AR15" s="276"/>
    </row>
    <row r="16" spans="1:44" s="3" customFormat="1" ht="43.5" customHeight="1">
      <c r="A16" s="5"/>
      <c r="B16" s="8"/>
      <c r="C16" s="8"/>
      <c r="D16" s="8"/>
      <c r="E16" s="8"/>
      <c r="F16" s="8"/>
      <c r="G16" s="8"/>
      <c r="H16" s="39"/>
      <c r="I16" s="276"/>
      <c r="J16" s="276"/>
      <c r="K16" s="276"/>
      <c r="L16" s="276"/>
      <c r="M16" s="276"/>
      <c r="N16" s="276"/>
      <c r="O16" s="276"/>
      <c r="P16" s="273"/>
      <c r="Q16" s="274"/>
      <c r="R16" s="274"/>
      <c r="S16" s="274"/>
      <c r="T16" s="274"/>
      <c r="U16" s="274"/>
      <c r="V16" s="274"/>
      <c r="W16" s="274"/>
      <c r="X16" s="274"/>
      <c r="Y16" s="287"/>
      <c r="Z16" s="278"/>
      <c r="AA16" s="278"/>
      <c r="AB16" s="278"/>
      <c r="AC16" s="278"/>
      <c r="AD16" s="278"/>
      <c r="AE16" s="289"/>
      <c r="AF16" s="289"/>
      <c r="AG16" s="278"/>
      <c r="AH16" s="278"/>
      <c r="AI16" s="269"/>
      <c r="AJ16" s="280"/>
      <c r="AK16" s="5">
        <v>2022</v>
      </c>
      <c r="AL16" s="148">
        <v>2023</v>
      </c>
      <c r="AM16" s="5">
        <v>2024</v>
      </c>
      <c r="AN16" s="5">
        <v>2025</v>
      </c>
      <c r="AO16" s="5">
        <v>2026</v>
      </c>
      <c r="AP16" s="5">
        <v>2027</v>
      </c>
      <c r="AQ16" s="6" t="s">
        <v>7</v>
      </c>
      <c r="AR16" s="35" t="s">
        <v>8</v>
      </c>
    </row>
    <row r="17" spans="1:44" s="3" customFormat="1" ht="17.25" customHeight="1">
      <c r="A17" s="5"/>
      <c r="B17" s="8"/>
      <c r="C17" s="8"/>
      <c r="D17" s="8"/>
      <c r="E17" s="8"/>
      <c r="F17" s="8"/>
      <c r="G17" s="8"/>
      <c r="H17" s="39"/>
      <c r="I17" s="5">
        <v>1</v>
      </c>
      <c r="J17" s="5">
        <v>2</v>
      </c>
      <c r="K17" s="5">
        <v>3</v>
      </c>
      <c r="L17" s="5">
        <v>4</v>
      </c>
      <c r="M17" s="5">
        <v>5</v>
      </c>
      <c r="N17" s="5">
        <v>6</v>
      </c>
      <c r="O17" s="5">
        <v>7</v>
      </c>
      <c r="P17" s="5">
        <v>8</v>
      </c>
      <c r="Q17" s="5">
        <v>9</v>
      </c>
      <c r="R17" s="5">
        <v>10</v>
      </c>
      <c r="S17" s="5">
        <v>11</v>
      </c>
      <c r="T17" s="5">
        <v>12</v>
      </c>
      <c r="U17" s="5">
        <v>13</v>
      </c>
      <c r="V17" s="5">
        <v>14</v>
      </c>
      <c r="W17" s="5">
        <v>15</v>
      </c>
      <c r="X17" s="5">
        <v>16</v>
      </c>
      <c r="Y17" s="5">
        <v>17</v>
      </c>
      <c r="Z17" s="5">
        <v>18</v>
      </c>
      <c r="AA17" s="5">
        <v>19</v>
      </c>
      <c r="AB17" s="5">
        <v>20</v>
      </c>
      <c r="AC17" s="5">
        <v>21</v>
      </c>
      <c r="AD17" s="5">
        <v>22</v>
      </c>
      <c r="AE17" s="5">
        <v>23</v>
      </c>
      <c r="AF17" s="5">
        <v>24</v>
      </c>
      <c r="AG17" s="5">
        <v>25</v>
      </c>
      <c r="AH17" s="5">
        <v>26</v>
      </c>
      <c r="AI17" s="5">
        <v>27</v>
      </c>
      <c r="AJ17" s="38">
        <v>28</v>
      </c>
      <c r="AK17" s="5">
        <v>29</v>
      </c>
      <c r="AL17" s="148">
        <v>30</v>
      </c>
      <c r="AM17" s="5">
        <v>31</v>
      </c>
      <c r="AN17" s="5">
        <v>32</v>
      </c>
      <c r="AO17" s="5">
        <v>33</v>
      </c>
      <c r="AP17" s="5">
        <v>34</v>
      </c>
      <c r="AQ17" s="5">
        <v>35</v>
      </c>
      <c r="AR17" s="36">
        <v>36</v>
      </c>
    </row>
    <row r="18" spans="1:44" s="211" customFormat="1" ht="18.75">
      <c r="A18" s="230"/>
      <c r="B18" s="231"/>
      <c r="C18" s="231"/>
      <c r="D18" s="231"/>
      <c r="E18" s="231"/>
      <c r="F18" s="231"/>
      <c r="G18" s="231"/>
      <c r="H18" s="231"/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2">
        <v>0</v>
      </c>
      <c r="Y18" s="232">
        <v>0</v>
      </c>
      <c r="Z18" s="232">
        <v>0</v>
      </c>
      <c r="AA18" s="232">
        <v>4</v>
      </c>
      <c r="AB18" s="232">
        <v>0</v>
      </c>
      <c r="AC18" s="232">
        <v>0</v>
      </c>
      <c r="AD18" s="232">
        <v>0</v>
      </c>
      <c r="AE18" s="232">
        <v>0</v>
      </c>
      <c r="AF18" s="232">
        <v>0</v>
      </c>
      <c r="AG18" s="232">
        <v>0</v>
      </c>
      <c r="AH18" s="232">
        <v>0</v>
      </c>
      <c r="AI18" s="206" t="s">
        <v>9</v>
      </c>
      <c r="AJ18" s="207" t="s">
        <v>11</v>
      </c>
      <c r="AK18" s="208">
        <f aca="true" t="shared" si="0" ref="AK18:AP18">AK25+AK140+AK175</f>
        <v>88315478.30999999</v>
      </c>
      <c r="AL18" s="209">
        <f t="shared" si="0"/>
        <v>100255827.41000001</v>
      </c>
      <c r="AM18" s="208">
        <f t="shared" si="0"/>
        <v>104373820.55</v>
      </c>
      <c r="AN18" s="208">
        <f t="shared" si="0"/>
        <v>93963108.99</v>
      </c>
      <c r="AO18" s="208">
        <f t="shared" si="0"/>
        <v>88174677.42999999</v>
      </c>
      <c r="AP18" s="208">
        <f t="shared" si="0"/>
        <v>48029577.43</v>
      </c>
      <c r="AQ18" s="208">
        <f>SUM(AK18:AP18)</f>
        <v>523112490.12</v>
      </c>
      <c r="AR18" s="210">
        <v>2027</v>
      </c>
    </row>
    <row r="19" spans="1:44" s="20" customFormat="1" ht="93.75">
      <c r="A19" s="233"/>
      <c r="B19" s="234"/>
      <c r="C19" s="234"/>
      <c r="D19" s="234"/>
      <c r="E19" s="234"/>
      <c r="F19" s="234"/>
      <c r="G19" s="234"/>
      <c r="H19" s="234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6">
        <v>0</v>
      </c>
      <c r="AA19" s="236">
        <v>4</v>
      </c>
      <c r="AB19" s="236">
        <v>0</v>
      </c>
      <c r="AC19" s="236">
        <v>1</v>
      </c>
      <c r="AD19" s="236">
        <v>0</v>
      </c>
      <c r="AE19" s="236">
        <v>0</v>
      </c>
      <c r="AF19" s="236">
        <v>0</v>
      </c>
      <c r="AG19" s="236">
        <v>0</v>
      </c>
      <c r="AH19" s="236">
        <v>0</v>
      </c>
      <c r="AI19" s="48" t="s">
        <v>64</v>
      </c>
      <c r="AJ19" s="49" t="s">
        <v>1</v>
      </c>
      <c r="AK19" s="127"/>
      <c r="AL19" s="149"/>
      <c r="AM19" s="217"/>
      <c r="AN19" s="127"/>
      <c r="AO19" s="127"/>
      <c r="AP19" s="127"/>
      <c r="AQ19" s="127"/>
      <c r="AR19" s="128"/>
    </row>
    <row r="20" spans="1:44" s="19" customFormat="1" ht="56.25">
      <c r="A20" s="233"/>
      <c r="B20" s="234"/>
      <c r="C20" s="234"/>
      <c r="D20" s="234"/>
      <c r="E20" s="234"/>
      <c r="F20" s="234"/>
      <c r="G20" s="234"/>
      <c r="H20" s="234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6">
        <v>0</v>
      </c>
      <c r="AA20" s="236">
        <v>4</v>
      </c>
      <c r="AB20" s="236">
        <v>0</v>
      </c>
      <c r="AC20" s="236">
        <v>1</v>
      </c>
      <c r="AD20" s="236">
        <v>0</v>
      </c>
      <c r="AE20" s="236">
        <v>0</v>
      </c>
      <c r="AF20" s="236">
        <v>0</v>
      </c>
      <c r="AG20" s="236">
        <v>0</v>
      </c>
      <c r="AH20" s="236">
        <v>1</v>
      </c>
      <c r="AI20" s="48" t="s">
        <v>65</v>
      </c>
      <c r="AJ20" s="49" t="s">
        <v>4</v>
      </c>
      <c r="AK20" s="69">
        <v>90</v>
      </c>
      <c r="AL20" s="150">
        <v>90</v>
      </c>
      <c r="AM20" s="150">
        <v>90</v>
      </c>
      <c r="AN20" s="69">
        <v>90</v>
      </c>
      <c r="AO20" s="69">
        <v>90</v>
      </c>
      <c r="AP20" s="69">
        <v>90</v>
      </c>
      <c r="AQ20" s="69">
        <v>90</v>
      </c>
      <c r="AR20" s="72">
        <v>2027</v>
      </c>
    </row>
    <row r="21" spans="1:44" s="19" customFormat="1" ht="93.75">
      <c r="A21" s="233"/>
      <c r="B21" s="234"/>
      <c r="C21" s="234"/>
      <c r="D21" s="234"/>
      <c r="E21" s="234"/>
      <c r="F21" s="234"/>
      <c r="G21" s="234"/>
      <c r="H21" s="234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6">
        <v>0</v>
      </c>
      <c r="AA21" s="236">
        <v>4</v>
      </c>
      <c r="AB21" s="236">
        <v>0</v>
      </c>
      <c r="AC21" s="236">
        <v>1</v>
      </c>
      <c r="AD21" s="236">
        <v>0</v>
      </c>
      <c r="AE21" s="236">
        <v>0</v>
      </c>
      <c r="AF21" s="236">
        <v>0</v>
      </c>
      <c r="AG21" s="236">
        <v>0</v>
      </c>
      <c r="AH21" s="236">
        <v>2</v>
      </c>
      <c r="AI21" s="48" t="s">
        <v>66</v>
      </c>
      <c r="AJ21" s="49" t="s">
        <v>2</v>
      </c>
      <c r="AK21" s="69">
        <v>36</v>
      </c>
      <c r="AL21" s="151">
        <v>36</v>
      </c>
      <c r="AM21" s="150">
        <v>36</v>
      </c>
      <c r="AN21" s="69">
        <v>36</v>
      </c>
      <c r="AO21" s="69">
        <v>36</v>
      </c>
      <c r="AP21" s="69">
        <v>36</v>
      </c>
      <c r="AQ21" s="69">
        <f>AM21</f>
        <v>36</v>
      </c>
      <c r="AR21" s="72">
        <v>2027</v>
      </c>
    </row>
    <row r="22" spans="1:44" s="19" customFormat="1" ht="131.25">
      <c r="A22" s="233"/>
      <c r="B22" s="234"/>
      <c r="C22" s="234"/>
      <c r="D22" s="234"/>
      <c r="E22" s="234"/>
      <c r="F22" s="234"/>
      <c r="G22" s="234"/>
      <c r="H22" s="234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6">
        <v>0</v>
      </c>
      <c r="AA22" s="236">
        <v>4</v>
      </c>
      <c r="AB22" s="236">
        <v>0</v>
      </c>
      <c r="AC22" s="236">
        <v>1</v>
      </c>
      <c r="AD22" s="236">
        <v>0</v>
      </c>
      <c r="AE22" s="236">
        <v>0</v>
      </c>
      <c r="AF22" s="236">
        <v>0</v>
      </c>
      <c r="AG22" s="236">
        <v>0</v>
      </c>
      <c r="AH22" s="236">
        <v>3</v>
      </c>
      <c r="AI22" s="48" t="s">
        <v>208</v>
      </c>
      <c r="AJ22" s="49" t="s">
        <v>4</v>
      </c>
      <c r="AK22" s="69">
        <v>100</v>
      </c>
      <c r="AL22" s="151">
        <v>100</v>
      </c>
      <c r="AM22" s="151">
        <v>100</v>
      </c>
      <c r="AN22" s="72">
        <v>100</v>
      </c>
      <c r="AO22" s="72">
        <v>100</v>
      </c>
      <c r="AP22" s="72">
        <v>100</v>
      </c>
      <c r="AQ22" s="69">
        <f>AK22</f>
        <v>100</v>
      </c>
      <c r="AR22" s="72">
        <v>2027</v>
      </c>
    </row>
    <row r="23" spans="1:44" s="19" customFormat="1" ht="56.25">
      <c r="A23" s="233"/>
      <c r="B23" s="234"/>
      <c r="C23" s="234"/>
      <c r="D23" s="234"/>
      <c r="E23" s="234"/>
      <c r="F23" s="234"/>
      <c r="G23" s="234"/>
      <c r="H23" s="234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6">
        <v>0</v>
      </c>
      <c r="AA23" s="236">
        <v>4</v>
      </c>
      <c r="AB23" s="236">
        <v>0</v>
      </c>
      <c r="AC23" s="236">
        <v>1</v>
      </c>
      <c r="AD23" s="236">
        <v>0</v>
      </c>
      <c r="AE23" s="236">
        <v>0</v>
      </c>
      <c r="AF23" s="236">
        <v>0</v>
      </c>
      <c r="AG23" s="236">
        <v>0</v>
      </c>
      <c r="AH23" s="236">
        <v>4</v>
      </c>
      <c r="AI23" s="48" t="s">
        <v>67</v>
      </c>
      <c r="AJ23" s="49" t="s">
        <v>4</v>
      </c>
      <c r="AK23" s="69">
        <v>110</v>
      </c>
      <c r="AL23" s="152">
        <v>109.44</v>
      </c>
      <c r="AM23" s="152">
        <v>111.77</v>
      </c>
      <c r="AN23" s="70">
        <v>114.1</v>
      </c>
      <c r="AO23" s="70">
        <v>116.43</v>
      </c>
      <c r="AP23" s="70">
        <v>118.76</v>
      </c>
      <c r="AQ23" s="69">
        <v>118.76</v>
      </c>
      <c r="AR23" s="72">
        <v>2027</v>
      </c>
    </row>
    <row r="24" spans="1:44" s="19" customFormat="1" ht="75">
      <c r="A24" s="233"/>
      <c r="B24" s="234"/>
      <c r="C24" s="234"/>
      <c r="D24" s="234"/>
      <c r="E24" s="234"/>
      <c r="F24" s="234"/>
      <c r="G24" s="234"/>
      <c r="H24" s="234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6">
        <v>0</v>
      </c>
      <c r="AA24" s="236">
        <v>4</v>
      </c>
      <c r="AB24" s="236">
        <v>0</v>
      </c>
      <c r="AC24" s="236">
        <v>1</v>
      </c>
      <c r="AD24" s="236">
        <v>0</v>
      </c>
      <c r="AE24" s="236">
        <v>0</v>
      </c>
      <c r="AF24" s="236">
        <v>0</v>
      </c>
      <c r="AG24" s="236">
        <v>0</v>
      </c>
      <c r="AH24" s="236">
        <v>5</v>
      </c>
      <c r="AI24" s="48" t="s">
        <v>68</v>
      </c>
      <c r="AJ24" s="49" t="s">
        <v>11</v>
      </c>
      <c r="AK24" s="114">
        <v>32293.16</v>
      </c>
      <c r="AL24" s="153">
        <v>38186.5</v>
      </c>
      <c r="AM24" s="225">
        <v>39793</v>
      </c>
      <c r="AN24" s="225">
        <v>39793</v>
      </c>
      <c r="AO24" s="225">
        <v>39793</v>
      </c>
      <c r="AP24" s="225">
        <v>39793</v>
      </c>
      <c r="AQ24" s="71">
        <f>(AM24+AN24+AO24+AP24+AL24+AK24)/6</f>
        <v>38275.276666666665</v>
      </c>
      <c r="AR24" s="72">
        <v>2027</v>
      </c>
    </row>
    <row r="25" spans="1:44" s="19" customFormat="1" ht="56.25">
      <c r="A25" s="237"/>
      <c r="B25" s="238"/>
      <c r="C25" s="238"/>
      <c r="D25" s="238"/>
      <c r="E25" s="238"/>
      <c r="F25" s="238"/>
      <c r="G25" s="238"/>
      <c r="H25" s="238"/>
      <c r="I25" s="239">
        <v>0</v>
      </c>
      <c r="J25" s="239">
        <v>0</v>
      </c>
      <c r="K25" s="239">
        <v>0</v>
      </c>
      <c r="L25" s="239">
        <v>0</v>
      </c>
      <c r="M25" s="239">
        <v>0</v>
      </c>
      <c r="N25" s="239">
        <v>0</v>
      </c>
      <c r="O25" s="239">
        <v>0</v>
      </c>
      <c r="P25" s="239">
        <v>0</v>
      </c>
      <c r="Q25" s="239">
        <v>0</v>
      </c>
      <c r="R25" s="239">
        <v>0</v>
      </c>
      <c r="S25" s="239">
        <v>0</v>
      </c>
      <c r="T25" s="239">
        <v>0</v>
      </c>
      <c r="U25" s="239">
        <v>0</v>
      </c>
      <c r="V25" s="239">
        <v>0</v>
      </c>
      <c r="W25" s="239">
        <v>0</v>
      </c>
      <c r="X25" s="239">
        <v>0</v>
      </c>
      <c r="Y25" s="239">
        <v>0</v>
      </c>
      <c r="Z25" s="239">
        <v>0</v>
      </c>
      <c r="AA25" s="239">
        <v>4</v>
      </c>
      <c r="AB25" s="239">
        <v>1</v>
      </c>
      <c r="AC25" s="239">
        <v>1</v>
      </c>
      <c r="AD25" s="239">
        <v>0</v>
      </c>
      <c r="AE25" s="239">
        <v>0</v>
      </c>
      <c r="AF25" s="239">
        <v>0</v>
      </c>
      <c r="AG25" s="239">
        <v>0</v>
      </c>
      <c r="AH25" s="239">
        <v>0</v>
      </c>
      <c r="AI25" s="183" t="s">
        <v>69</v>
      </c>
      <c r="AJ25" s="184" t="s">
        <v>11</v>
      </c>
      <c r="AK25" s="185">
        <f aca="true" t="shared" si="1" ref="AK25:AQ25">AK26+AK69+AK115+AK121+AK134</f>
        <v>86582668.13999999</v>
      </c>
      <c r="AL25" s="186">
        <f>AL26+AL69+AL115+AL121+AL134</f>
        <v>99870250.9</v>
      </c>
      <c r="AM25" s="185">
        <f t="shared" si="1"/>
        <v>97059574.13</v>
      </c>
      <c r="AN25" s="185">
        <f t="shared" si="1"/>
        <v>93701319.13</v>
      </c>
      <c r="AO25" s="185">
        <f t="shared" si="1"/>
        <v>87912887.57</v>
      </c>
      <c r="AP25" s="185">
        <f t="shared" si="1"/>
        <v>47767787.57</v>
      </c>
      <c r="AQ25" s="185">
        <f t="shared" si="1"/>
        <v>512894487.44</v>
      </c>
      <c r="AR25" s="105">
        <v>2027</v>
      </c>
    </row>
    <row r="26" spans="1:45" s="202" customFormat="1" ht="37.5">
      <c r="A26" s="240"/>
      <c r="B26" s="241"/>
      <c r="C26" s="241"/>
      <c r="D26" s="241"/>
      <c r="E26" s="241"/>
      <c r="F26" s="241"/>
      <c r="G26" s="241"/>
      <c r="H26" s="241"/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42">
        <v>0</v>
      </c>
      <c r="Y26" s="242">
        <v>0</v>
      </c>
      <c r="Z26" s="242">
        <v>0</v>
      </c>
      <c r="AA26" s="242">
        <v>4</v>
      </c>
      <c r="AB26" s="242">
        <v>1</v>
      </c>
      <c r="AC26" s="242">
        <v>1</v>
      </c>
      <c r="AD26" s="242">
        <v>1</v>
      </c>
      <c r="AE26" s="242">
        <v>0</v>
      </c>
      <c r="AF26" s="242">
        <v>0</v>
      </c>
      <c r="AG26" s="242">
        <v>0</v>
      </c>
      <c r="AH26" s="242">
        <v>0</v>
      </c>
      <c r="AI26" s="187" t="s">
        <v>70</v>
      </c>
      <c r="AJ26" s="68" t="s">
        <v>11</v>
      </c>
      <c r="AK26" s="94">
        <f>AK30+AK35+AK37+AK39+AK42+AK44+AK46+AK48</f>
        <v>18042455.66</v>
      </c>
      <c r="AL26" s="178">
        <f>AL30+AL35+AL37+AL42+AL44+AL46+AL48+AL52+AL54</f>
        <v>18884633.65</v>
      </c>
      <c r="AM26" s="228">
        <f>AM30+AM35+AM37+AM42+AM44+AM50+AM46+AM48+AM52+AM56+AM59+AM61+AM63+AM65+AM67</f>
        <v>21955562.509999998</v>
      </c>
      <c r="AN26" s="228">
        <f>AN30+AN35+AN37+AN42+AN44+AN50+AN46+AN48+AN52+AN56+AN59+AN61+AN63+AN65+AN67</f>
        <v>21328307.509999998</v>
      </c>
      <c r="AO26" s="228">
        <f>AO30+AO35+AO37+AO42+AO44+AO50+AO46+AO48+AO52+AO56+AO59+AO61+AO63+AO65+AO67</f>
        <v>21028307.509999998</v>
      </c>
      <c r="AP26" s="228">
        <f>AP30+AP35+AP37+AP42+AP44+AP50+AP46+AP48+AP52+AP56+AP59+AP61+AP63+AP65+AP67</f>
        <v>9329074.63</v>
      </c>
      <c r="AQ26" s="228">
        <f>AQ30+AQ35+AQ37+AQ42+AQ44+AQ50+AQ46+AQ48+AQ52+AQ56+AQ59+AQ61+AQ63+AQ65+AQ67+AQ54+AQ39</f>
        <v>110568341.47000001</v>
      </c>
      <c r="AR26" s="95">
        <v>2027</v>
      </c>
      <c r="AS26" s="216"/>
    </row>
    <row r="27" spans="1:44" s="19" customFormat="1" ht="37.5">
      <c r="A27" s="233"/>
      <c r="B27" s="234"/>
      <c r="C27" s="234"/>
      <c r="D27" s="234"/>
      <c r="E27" s="234"/>
      <c r="F27" s="234"/>
      <c r="G27" s="234"/>
      <c r="H27" s="234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>
        <v>0</v>
      </c>
      <c r="AA27" s="235">
        <v>4</v>
      </c>
      <c r="AB27" s="235">
        <v>1</v>
      </c>
      <c r="AC27" s="235">
        <v>1</v>
      </c>
      <c r="AD27" s="235">
        <v>1</v>
      </c>
      <c r="AE27" s="235">
        <v>0</v>
      </c>
      <c r="AF27" s="235">
        <v>0</v>
      </c>
      <c r="AG27" s="235">
        <v>0</v>
      </c>
      <c r="AH27" s="235">
        <v>1</v>
      </c>
      <c r="AI27" s="48" t="s">
        <v>71</v>
      </c>
      <c r="AJ27" s="49" t="s">
        <v>2</v>
      </c>
      <c r="AK27" s="143">
        <v>112743</v>
      </c>
      <c r="AL27" s="154">
        <v>114776</v>
      </c>
      <c r="AM27" s="154">
        <v>85000</v>
      </c>
      <c r="AN27" s="73">
        <v>85000</v>
      </c>
      <c r="AO27" s="73">
        <v>85000</v>
      </c>
      <c r="AP27" s="73">
        <v>85000</v>
      </c>
      <c r="AQ27" s="73">
        <f aca="true" t="shared" si="2" ref="AQ27:AQ41">SUM(AK27:AP27)</f>
        <v>567519</v>
      </c>
      <c r="AR27" s="72">
        <v>2027</v>
      </c>
    </row>
    <row r="28" spans="1:44" s="19" customFormat="1" ht="37.5">
      <c r="A28" s="233"/>
      <c r="B28" s="234"/>
      <c r="C28" s="234"/>
      <c r="D28" s="234"/>
      <c r="E28" s="234"/>
      <c r="F28" s="234"/>
      <c r="G28" s="234"/>
      <c r="H28" s="234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>
        <v>0</v>
      </c>
      <c r="AA28" s="235">
        <v>4</v>
      </c>
      <c r="AB28" s="235">
        <v>1</v>
      </c>
      <c r="AC28" s="235">
        <v>1</v>
      </c>
      <c r="AD28" s="235">
        <v>1</v>
      </c>
      <c r="AE28" s="235">
        <v>0</v>
      </c>
      <c r="AF28" s="235">
        <v>0</v>
      </c>
      <c r="AG28" s="235">
        <v>0</v>
      </c>
      <c r="AH28" s="235">
        <v>2</v>
      </c>
      <c r="AI28" s="48" t="s">
        <v>72</v>
      </c>
      <c r="AJ28" s="49" t="s">
        <v>2</v>
      </c>
      <c r="AK28" s="143">
        <v>2188</v>
      </c>
      <c r="AL28" s="151">
        <v>3135</v>
      </c>
      <c r="AM28" s="154">
        <v>5550</v>
      </c>
      <c r="AN28" s="73">
        <v>5550</v>
      </c>
      <c r="AO28" s="73">
        <v>5550</v>
      </c>
      <c r="AP28" s="73">
        <v>5550</v>
      </c>
      <c r="AQ28" s="73">
        <f t="shared" si="2"/>
        <v>27523</v>
      </c>
      <c r="AR28" s="72">
        <v>2027</v>
      </c>
    </row>
    <row r="29" spans="1:44" s="19" customFormat="1" ht="37.5">
      <c r="A29" s="233"/>
      <c r="B29" s="234"/>
      <c r="C29" s="234"/>
      <c r="D29" s="234"/>
      <c r="E29" s="234"/>
      <c r="F29" s="234"/>
      <c r="G29" s="234"/>
      <c r="H29" s="234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43">
        <v>0</v>
      </c>
      <c r="AA29" s="243">
        <v>4</v>
      </c>
      <c r="AB29" s="243">
        <v>1</v>
      </c>
      <c r="AC29" s="243">
        <v>1</v>
      </c>
      <c r="AD29" s="243">
        <v>1</v>
      </c>
      <c r="AE29" s="243">
        <v>0</v>
      </c>
      <c r="AF29" s="243">
        <v>0</v>
      </c>
      <c r="AG29" s="243">
        <v>0</v>
      </c>
      <c r="AH29" s="243">
        <v>3</v>
      </c>
      <c r="AI29" s="226" t="s">
        <v>73</v>
      </c>
      <c r="AJ29" s="222" t="s">
        <v>2</v>
      </c>
      <c r="AK29" s="143" t="s">
        <v>60</v>
      </c>
      <c r="AL29" s="151" t="s">
        <v>60</v>
      </c>
      <c r="AM29" s="154">
        <v>5550</v>
      </c>
      <c r="AN29" s="73">
        <v>5550</v>
      </c>
      <c r="AO29" s="73">
        <v>5550</v>
      </c>
      <c r="AP29" s="73">
        <v>5550</v>
      </c>
      <c r="AQ29" s="73">
        <f>AM29+AN29+AO29+AP29</f>
        <v>22200</v>
      </c>
      <c r="AR29" s="72">
        <v>2027</v>
      </c>
    </row>
    <row r="30" spans="1:45" s="212" customFormat="1" ht="75">
      <c r="A30" s="244"/>
      <c r="B30" s="245"/>
      <c r="C30" s="245"/>
      <c r="D30" s="245"/>
      <c r="E30" s="245"/>
      <c r="F30" s="245"/>
      <c r="G30" s="245"/>
      <c r="H30" s="245"/>
      <c r="I30" s="246">
        <v>0</v>
      </c>
      <c r="J30" s="246">
        <v>3</v>
      </c>
      <c r="K30" s="246">
        <v>2</v>
      </c>
      <c r="L30" s="246">
        <v>0</v>
      </c>
      <c r="M30" s="246">
        <v>8</v>
      </c>
      <c r="N30" s="246">
        <v>0</v>
      </c>
      <c r="O30" s="246">
        <v>1</v>
      </c>
      <c r="P30" s="246">
        <v>0</v>
      </c>
      <c r="Q30" s="246">
        <v>4</v>
      </c>
      <c r="R30" s="246">
        <v>1</v>
      </c>
      <c r="S30" s="246">
        <v>0</v>
      </c>
      <c r="T30" s="246">
        <v>1</v>
      </c>
      <c r="U30" s="246">
        <v>2</v>
      </c>
      <c r="V30" s="246">
        <v>0</v>
      </c>
      <c r="W30" s="246">
        <v>0</v>
      </c>
      <c r="X30" s="246">
        <v>4</v>
      </c>
      <c r="Y30" s="246" t="s">
        <v>16</v>
      </c>
      <c r="Z30" s="246">
        <v>0</v>
      </c>
      <c r="AA30" s="246">
        <v>4</v>
      </c>
      <c r="AB30" s="246">
        <v>1</v>
      </c>
      <c r="AC30" s="246">
        <v>1</v>
      </c>
      <c r="AD30" s="246">
        <v>1</v>
      </c>
      <c r="AE30" s="246">
        <v>0</v>
      </c>
      <c r="AF30" s="246">
        <v>1</v>
      </c>
      <c r="AG30" s="246">
        <v>0</v>
      </c>
      <c r="AH30" s="246">
        <v>0</v>
      </c>
      <c r="AI30" s="51" t="s">
        <v>74</v>
      </c>
      <c r="AJ30" s="52" t="s">
        <v>11</v>
      </c>
      <c r="AK30" s="75">
        <v>7780905.5</v>
      </c>
      <c r="AL30" s="74">
        <v>7619356.86</v>
      </c>
      <c r="AM30" s="155">
        <v>7831462.2</v>
      </c>
      <c r="AN30" s="155">
        <v>7791207.2</v>
      </c>
      <c r="AO30" s="155">
        <v>7791207.2</v>
      </c>
      <c r="AP30" s="155">
        <v>7791207.2</v>
      </c>
      <c r="AQ30" s="75">
        <f t="shared" si="2"/>
        <v>46605346.160000004</v>
      </c>
      <c r="AR30" s="76">
        <v>2027</v>
      </c>
      <c r="AS30" s="216"/>
    </row>
    <row r="31" spans="1:44" s="19" customFormat="1" ht="37.5">
      <c r="A31" s="233"/>
      <c r="B31" s="234"/>
      <c r="C31" s="234"/>
      <c r="D31" s="234"/>
      <c r="E31" s="234"/>
      <c r="F31" s="234"/>
      <c r="G31" s="234"/>
      <c r="H31" s="234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>
        <v>0</v>
      </c>
      <c r="AA31" s="235">
        <v>4</v>
      </c>
      <c r="AB31" s="235">
        <v>1</v>
      </c>
      <c r="AC31" s="235">
        <v>1</v>
      </c>
      <c r="AD31" s="235">
        <v>1</v>
      </c>
      <c r="AE31" s="235">
        <v>0</v>
      </c>
      <c r="AF31" s="235">
        <v>1</v>
      </c>
      <c r="AG31" s="235">
        <v>0</v>
      </c>
      <c r="AH31" s="235">
        <v>1</v>
      </c>
      <c r="AI31" s="53" t="s">
        <v>75</v>
      </c>
      <c r="AJ31" s="54" t="s">
        <v>2</v>
      </c>
      <c r="AK31" s="107">
        <v>283228</v>
      </c>
      <c r="AL31" s="156">
        <v>288151</v>
      </c>
      <c r="AM31" s="156">
        <v>264000</v>
      </c>
      <c r="AN31" s="102">
        <v>264000</v>
      </c>
      <c r="AO31" s="102">
        <v>264000</v>
      </c>
      <c r="AP31" s="102">
        <v>264000</v>
      </c>
      <c r="AQ31" s="102">
        <f t="shared" si="2"/>
        <v>1627379</v>
      </c>
      <c r="AR31" s="72">
        <v>2027</v>
      </c>
    </row>
    <row r="32" spans="1:44" s="19" customFormat="1" ht="75">
      <c r="A32" s="233"/>
      <c r="B32" s="234"/>
      <c r="C32" s="234"/>
      <c r="D32" s="234"/>
      <c r="E32" s="234"/>
      <c r="F32" s="234"/>
      <c r="G32" s="234"/>
      <c r="H32" s="234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>
        <v>0</v>
      </c>
      <c r="AA32" s="235">
        <v>4</v>
      </c>
      <c r="AB32" s="235">
        <v>1</v>
      </c>
      <c r="AC32" s="235">
        <v>1</v>
      </c>
      <c r="AD32" s="235">
        <v>1</v>
      </c>
      <c r="AE32" s="235">
        <v>0</v>
      </c>
      <c r="AF32" s="235">
        <v>1</v>
      </c>
      <c r="AG32" s="235">
        <v>0</v>
      </c>
      <c r="AH32" s="235">
        <v>2</v>
      </c>
      <c r="AI32" s="48" t="s">
        <v>76</v>
      </c>
      <c r="AJ32" s="49" t="s">
        <v>2</v>
      </c>
      <c r="AK32" s="69">
        <v>1307</v>
      </c>
      <c r="AL32" s="150">
        <v>1379</v>
      </c>
      <c r="AM32" s="150">
        <v>950</v>
      </c>
      <c r="AN32" s="69">
        <v>950</v>
      </c>
      <c r="AO32" s="69">
        <v>950</v>
      </c>
      <c r="AP32" s="69">
        <v>950</v>
      </c>
      <c r="AQ32" s="77">
        <f t="shared" si="2"/>
        <v>6486</v>
      </c>
      <c r="AR32" s="72">
        <v>2027</v>
      </c>
    </row>
    <row r="33" spans="1:44" s="19" customFormat="1" ht="75">
      <c r="A33" s="233"/>
      <c r="B33" s="234"/>
      <c r="C33" s="234"/>
      <c r="D33" s="234"/>
      <c r="E33" s="234"/>
      <c r="F33" s="234"/>
      <c r="G33" s="234"/>
      <c r="H33" s="234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>
        <v>0</v>
      </c>
      <c r="AA33" s="235">
        <v>4</v>
      </c>
      <c r="AB33" s="235">
        <v>1</v>
      </c>
      <c r="AC33" s="235">
        <v>1</v>
      </c>
      <c r="AD33" s="235">
        <v>1</v>
      </c>
      <c r="AE33" s="235">
        <v>0</v>
      </c>
      <c r="AF33" s="235">
        <v>1</v>
      </c>
      <c r="AG33" s="235">
        <v>0</v>
      </c>
      <c r="AH33" s="235">
        <v>3</v>
      </c>
      <c r="AI33" s="48" t="s">
        <v>77</v>
      </c>
      <c r="AJ33" s="49" t="s">
        <v>2</v>
      </c>
      <c r="AK33" s="73">
        <v>2002</v>
      </c>
      <c r="AL33" s="157">
        <v>2200</v>
      </c>
      <c r="AM33" s="157">
        <v>2500</v>
      </c>
      <c r="AN33" s="101">
        <v>2500</v>
      </c>
      <c r="AO33" s="101">
        <v>2500</v>
      </c>
      <c r="AP33" s="101">
        <v>2500</v>
      </c>
      <c r="AQ33" s="102">
        <f t="shared" si="2"/>
        <v>14202</v>
      </c>
      <c r="AR33" s="72">
        <v>2027</v>
      </c>
    </row>
    <row r="34" spans="1:44" s="19" customFormat="1" ht="56.25">
      <c r="A34" s="233"/>
      <c r="B34" s="234"/>
      <c r="C34" s="234"/>
      <c r="D34" s="234"/>
      <c r="E34" s="234"/>
      <c r="F34" s="234"/>
      <c r="G34" s="234"/>
      <c r="H34" s="234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>
        <v>0</v>
      </c>
      <c r="AA34" s="235">
        <v>4</v>
      </c>
      <c r="AB34" s="235">
        <v>1</v>
      </c>
      <c r="AC34" s="235">
        <v>1</v>
      </c>
      <c r="AD34" s="235">
        <v>1</v>
      </c>
      <c r="AE34" s="235">
        <v>0</v>
      </c>
      <c r="AF34" s="235">
        <v>1</v>
      </c>
      <c r="AG34" s="235">
        <v>0</v>
      </c>
      <c r="AH34" s="235">
        <v>4</v>
      </c>
      <c r="AI34" s="48" t="s">
        <v>78</v>
      </c>
      <c r="AJ34" s="49" t="s">
        <v>10</v>
      </c>
      <c r="AK34" s="72">
        <v>11</v>
      </c>
      <c r="AL34" s="151">
        <v>11</v>
      </c>
      <c r="AM34" s="151">
        <v>11</v>
      </c>
      <c r="AN34" s="72">
        <v>11</v>
      </c>
      <c r="AO34" s="72">
        <v>11</v>
      </c>
      <c r="AP34" s="72">
        <v>11</v>
      </c>
      <c r="AQ34" s="102">
        <f t="shared" si="2"/>
        <v>66</v>
      </c>
      <c r="AR34" s="72">
        <v>2027</v>
      </c>
    </row>
    <row r="35" spans="1:44" s="21" customFormat="1" ht="75">
      <c r="A35" s="244"/>
      <c r="B35" s="245"/>
      <c r="C35" s="245"/>
      <c r="D35" s="245"/>
      <c r="E35" s="245"/>
      <c r="F35" s="245"/>
      <c r="G35" s="245"/>
      <c r="H35" s="245"/>
      <c r="I35" s="246">
        <v>0</v>
      </c>
      <c r="J35" s="246">
        <v>3</v>
      </c>
      <c r="K35" s="246">
        <v>2</v>
      </c>
      <c r="L35" s="246">
        <v>0</v>
      </c>
      <c r="M35" s="246">
        <v>8</v>
      </c>
      <c r="N35" s="246">
        <v>0</v>
      </c>
      <c r="O35" s="246">
        <v>1</v>
      </c>
      <c r="P35" s="246">
        <v>0</v>
      </c>
      <c r="Q35" s="246">
        <v>4</v>
      </c>
      <c r="R35" s="246">
        <v>1</v>
      </c>
      <c r="S35" s="246">
        <v>0</v>
      </c>
      <c r="T35" s="246">
        <v>1</v>
      </c>
      <c r="U35" s="246" t="s">
        <v>27</v>
      </c>
      <c r="V35" s="246">
        <v>5</v>
      </c>
      <c r="W35" s="246">
        <v>1</v>
      </c>
      <c r="X35" s="246">
        <v>9</v>
      </c>
      <c r="Y35" s="246">
        <v>1</v>
      </c>
      <c r="Z35" s="246">
        <v>0</v>
      </c>
      <c r="AA35" s="246">
        <v>4</v>
      </c>
      <c r="AB35" s="246">
        <v>1</v>
      </c>
      <c r="AC35" s="246">
        <v>1</v>
      </c>
      <c r="AD35" s="246">
        <v>1</v>
      </c>
      <c r="AE35" s="246">
        <v>0</v>
      </c>
      <c r="AF35" s="246">
        <v>2</v>
      </c>
      <c r="AG35" s="246">
        <v>0</v>
      </c>
      <c r="AH35" s="246">
        <v>0</v>
      </c>
      <c r="AI35" s="51" t="s">
        <v>207</v>
      </c>
      <c r="AJ35" s="52" t="s">
        <v>11</v>
      </c>
      <c r="AK35" s="98">
        <v>0</v>
      </c>
      <c r="AL35" s="155">
        <v>0</v>
      </c>
      <c r="AM35" s="223">
        <v>0</v>
      </c>
      <c r="AN35" s="75">
        <v>0</v>
      </c>
      <c r="AO35" s="75">
        <v>0</v>
      </c>
      <c r="AP35" s="75">
        <v>0</v>
      </c>
      <c r="AQ35" s="75">
        <f t="shared" si="2"/>
        <v>0</v>
      </c>
      <c r="AR35" s="76">
        <v>2023</v>
      </c>
    </row>
    <row r="36" spans="1:44" s="19" customFormat="1" ht="56.25">
      <c r="A36" s="233"/>
      <c r="B36" s="234"/>
      <c r="C36" s="234"/>
      <c r="D36" s="234"/>
      <c r="E36" s="234"/>
      <c r="F36" s="234"/>
      <c r="G36" s="234"/>
      <c r="H36" s="234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>
        <v>0</v>
      </c>
      <c r="AA36" s="235">
        <v>4</v>
      </c>
      <c r="AB36" s="235">
        <v>1</v>
      </c>
      <c r="AC36" s="235">
        <v>1</v>
      </c>
      <c r="AD36" s="235">
        <v>1</v>
      </c>
      <c r="AE36" s="235">
        <v>0</v>
      </c>
      <c r="AF36" s="235">
        <v>2</v>
      </c>
      <c r="AG36" s="235">
        <v>0</v>
      </c>
      <c r="AH36" s="235">
        <v>1</v>
      </c>
      <c r="AI36" s="48" t="s">
        <v>79</v>
      </c>
      <c r="AJ36" s="49" t="s">
        <v>2</v>
      </c>
      <c r="AK36" s="101">
        <v>0</v>
      </c>
      <c r="AL36" s="151">
        <v>0</v>
      </c>
      <c r="AM36" s="151">
        <v>0</v>
      </c>
      <c r="AN36" s="72">
        <v>0</v>
      </c>
      <c r="AO36" s="72">
        <v>0</v>
      </c>
      <c r="AP36" s="72">
        <v>0</v>
      </c>
      <c r="AQ36" s="72">
        <f t="shared" si="2"/>
        <v>0</v>
      </c>
      <c r="AR36" s="72">
        <v>2023</v>
      </c>
    </row>
    <row r="37" spans="1:44" s="19" customFormat="1" ht="112.5">
      <c r="A37" s="244"/>
      <c r="B37" s="245"/>
      <c r="C37" s="245"/>
      <c r="D37" s="245"/>
      <c r="E37" s="245"/>
      <c r="F37" s="245"/>
      <c r="G37" s="245"/>
      <c r="H37" s="245"/>
      <c r="I37" s="246">
        <v>0</v>
      </c>
      <c r="J37" s="246">
        <v>3</v>
      </c>
      <c r="K37" s="246">
        <v>2</v>
      </c>
      <c r="L37" s="246">
        <v>0</v>
      </c>
      <c r="M37" s="246">
        <v>8</v>
      </c>
      <c r="N37" s="246">
        <v>0</v>
      </c>
      <c r="O37" s="246">
        <v>1</v>
      </c>
      <c r="P37" s="246">
        <v>0</v>
      </c>
      <c r="Q37" s="246">
        <v>4</v>
      </c>
      <c r="R37" s="246">
        <v>1</v>
      </c>
      <c r="S37" s="246">
        <v>0</v>
      </c>
      <c r="T37" s="246">
        <v>1</v>
      </c>
      <c r="U37" s="246" t="s">
        <v>27</v>
      </c>
      <c r="V37" s="246">
        <v>5</v>
      </c>
      <c r="W37" s="246">
        <v>1</v>
      </c>
      <c r="X37" s="246">
        <v>9</v>
      </c>
      <c r="Y37" s="246">
        <v>2</v>
      </c>
      <c r="Z37" s="246">
        <v>0</v>
      </c>
      <c r="AA37" s="246">
        <v>4</v>
      </c>
      <c r="AB37" s="246">
        <v>1</v>
      </c>
      <c r="AC37" s="246">
        <v>1</v>
      </c>
      <c r="AD37" s="246">
        <v>1</v>
      </c>
      <c r="AE37" s="246">
        <v>0</v>
      </c>
      <c r="AF37" s="246">
        <v>3</v>
      </c>
      <c r="AG37" s="246">
        <v>0</v>
      </c>
      <c r="AH37" s="246">
        <v>0</v>
      </c>
      <c r="AI37" s="55" t="s">
        <v>80</v>
      </c>
      <c r="AJ37" s="56" t="s">
        <v>11</v>
      </c>
      <c r="AK37" s="98">
        <v>0</v>
      </c>
      <c r="AL37" s="158">
        <v>0</v>
      </c>
      <c r="AM37" s="158">
        <v>0</v>
      </c>
      <c r="AN37" s="98">
        <v>0</v>
      </c>
      <c r="AO37" s="98">
        <v>0</v>
      </c>
      <c r="AP37" s="98">
        <v>0</v>
      </c>
      <c r="AQ37" s="98">
        <v>0</v>
      </c>
      <c r="AR37" s="76">
        <v>2022</v>
      </c>
    </row>
    <row r="38" spans="1:44" s="19" customFormat="1" ht="37.5">
      <c r="A38" s="247"/>
      <c r="B38" s="248"/>
      <c r="C38" s="248"/>
      <c r="D38" s="248"/>
      <c r="E38" s="248"/>
      <c r="F38" s="248"/>
      <c r="G38" s="248"/>
      <c r="H38" s="248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>
        <v>0</v>
      </c>
      <c r="AA38" s="236">
        <v>4</v>
      </c>
      <c r="AB38" s="236">
        <v>1</v>
      </c>
      <c r="AC38" s="236">
        <v>1</v>
      </c>
      <c r="AD38" s="236">
        <v>1</v>
      </c>
      <c r="AE38" s="236">
        <v>0</v>
      </c>
      <c r="AF38" s="236">
        <v>3</v>
      </c>
      <c r="AG38" s="236">
        <v>0</v>
      </c>
      <c r="AH38" s="236">
        <v>1</v>
      </c>
      <c r="AI38" s="57" t="s">
        <v>81</v>
      </c>
      <c r="AJ38" s="58" t="s">
        <v>2</v>
      </c>
      <c r="AK38" s="100">
        <v>0</v>
      </c>
      <c r="AL38" s="159">
        <v>0</v>
      </c>
      <c r="AM38" s="159">
        <v>0</v>
      </c>
      <c r="AN38" s="100">
        <v>0</v>
      </c>
      <c r="AO38" s="100">
        <v>0</v>
      </c>
      <c r="AP38" s="100">
        <v>0</v>
      </c>
      <c r="AQ38" s="100">
        <v>0</v>
      </c>
      <c r="AR38" s="77">
        <v>2022</v>
      </c>
    </row>
    <row r="39" spans="1:44" s="19" customFormat="1" ht="37.5">
      <c r="A39" s="244"/>
      <c r="B39" s="245"/>
      <c r="C39" s="245"/>
      <c r="D39" s="245"/>
      <c r="E39" s="245"/>
      <c r="F39" s="245"/>
      <c r="G39" s="245"/>
      <c r="H39" s="245"/>
      <c r="I39" s="246">
        <v>0</v>
      </c>
      <c r="J39" s="246">
        <v>3</v>
      </c>
      <c r="K39" s="246">
        <v>2</v>
      </c>
      <c r="L39" s="246">
        <v>0</v>
      </c>
      <c r="M39" s="246">
        <v>8</v>
      </c>
      <c r="N39" s="246">
        <v>0</v>
      </c>
      <c r="O39" s="246">
        <v>1</v>
      </c>
      <c r="P39" s="246">
        <v>0</v>
      </c>
      <c r="Q39" s="246">
        <v>4</v>
      </c>
      <c r="R39" s="246">
        <v>1</v>
      </c>
      <c r="S39" s="246">
        <v>0</v>
      </c>
      <c r="T39" s="246">
        <v>1</v>
      </c>
      <c r="U39" s="246">
        <v>2</v>
      </c>
      <c r="V39" s="246">
        <v>0</v>
      </c>
      <c r="W39" s="246">
        <v>0</v>
      </c>
      <c r="X39" s="246">
        <v>4</v>
      </c>
      <c r="Y39" s="246" t="s">
        <v>16</v>
      </c>
      <c r="Z39" s="246">
        <v>0</v>
      </c>
      <c r="AA39" s="246">
        <v>4</v>
      </c>
      <c r="AB39" s="246">
        <v>1</v>
      </c>
      <c r="AC39" s="246">
        <v>1</v>
      </c>
      <c r="AD39" s="246">
        <v>1</v>
      </c>
      <c r="AE39" s="246">
        <v>0</v>
      </c>
      <c r="AF39" s="246">
        <v>4</v>
      </c>
      <c r="AG39" s="246">
        <v>0</v>
      </c>
      <c r="AH39" s="246">
        <v>0</v>
      </c>
      <c r="AI39" s="55" t="s">
        <v>82</v>
      </c>
      <c r="AJ39" s="56" t="s">
        <v>11</v>
      </c>
      <c r="AK39" s="82">
        <f>1453574.44+89632.85-42242.7-12757.3-64000-158468-525.65-158.75</f>
        <v>1265054.8900000001</v>
      </c>
      <c r="AL39" s="155" t="s">
        <v>60</v>
      </c>
      <c r="AM39" s="155" t="s">
        <v>60</v>
      </c>
      <c r="AN39" s="74" t="s">
        <v>60</v>
      </c>
      <c r="AO39" s="74" t="s">
        <v>60</v>
      </c>
      <c r="AP39" s="74" t="s">
        <v>60</v>
      </c>
      <c r="AQ39" s="75">
        <f t="shared" si="2"/>
        <v>1265054.8900000001</v>
      </c>
      <c r="AR39" s="76">
        <v>2022</v>
      </c>
    </row>
    <row r="40" spans="1:44" s="19" customFormat="1" ht="37.5">
      <c r="A40" s="247"/>
      <c r="B40" s="248"/>
      <c r="C40" s="248"/>
      <c r="D40" s="248"/>
      <c r="E40" s="248"/>
      <c r="F40" s="248"/>
      <c r="G40" s="248"/>
      <c r="H40" s="248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>
        <v>0</v>
      </c>
      <c r="AA40" s="236">
        <v>4</v>
      </c>
      <c r="AB40" s="236">
        <v>1</v>
      </c>
      <c r="AC40" s="236">
        <v>1</v>
      </c>
      <c r="AD40" s="236">
        <v>1</v>
      </c>
      <c r="AE40" s="236">
        <v>0</v>
      </c>
      <c r="AF40" s="236">
        <v>4</v>
      </c>
      <c r="AG40" s="236">
        <v>0</v>
      </c>
      <c r="AH40" s="236">
        <v>1</v>
      </c>
      <c r="AI40" s="57" t="s">
        <v>83</v>
      </c>
      <c r="AJ40" s="58" t="s">
        <v>2</v>
      </c>
      <c r="AK40" s="77">
        <v>650</v>
      </c>
      <c r="AL40" s="160" t="s">
        <v>60</v>
      </c>
      <c r="AM40" s="160" t="s">
        <v>60</v>
      </c>
      <c r="AN40" s="77" t="s">
        <v>60</v>
      </c>
      <c r="AO40" s="77" t="s">
        <v>60</v>
      </c>
      <c r="AP40" s="77" t="s">
        <v>60</v>
      </c>
      <c r="AQ40" s="100">
        <f t="shared" si="2"/>
        <v>650</v>
      </c>
      <c r="AR40" s="77">
        <v>2022</v>
      </c>
    </row>
    <row r="41" spans="1:44" s="19" customFormat="1" ht="56.25">
      <c r="A41" s="247"/>
      <c r="B41" s="248"/>
      <c r="C41" s="248"/>
      <c r="D41" s="248"/>
      <c r="E41" s="248"/>
      <c r="F41" s="248"/>
      <c r="G41" s="248"/>
      <c r="H41" s="248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>
        <v>0</v>
      </c>
      <c r="AA41" s="236">
        <v>4</v>
      </c>
      <c r="AB41" s="236">
        <v>1</v>
      </c>
      <c r="AC41" s="236">
        <v>1</v>
      </c>
      <c r="AD41" s="236">
        <v>1</v>
      </c>
      <c r="AE41" s="236">
        <v>0</v>
      </c>
      <c r="AF41" s="236">
        <v>4</v>
      </c>
      <c r="AG41" s="236">
        <v>0</v>
      </c>
      <c r="AH41" s="236">
        <v>2</v>
      </c>
      <c r="AI41" s="57" t="s">
        <v>84</v>
      </c>
      <c r="AJ41" s="58" t="s">
        <v>2</v>
      </c>
      <c r="AK41" s="77">
        <v>13</v>
      </c>
      <c r="AL41" s="160" t="s">
        <v>60</v>
      </c>
      <c r="AM41" s="160" t="s">
        <v>60</v>
      </c>
      <c r="AN41" s="77" t="s">
        <v>60</v>
      </c>
      <c r="AO41" s="77" t="s">
        <v>60</v>
      </c>
      <c r="AP41" s="77" t="s">
        <v>60</v>
      </c>
      <c r="AQ41" s="100">
        <f t="shared" si="2"/>
        <v>13</v>
      </c>
      <c r="AR41" s="77">
        <v>2022</v>
      </c>
    </row>
    <row r="42" spans="1:44" s="19" customFormat="1" ht="75">
      <c r="A42" s="247"/>
      <c r="B42" s="248"/>
      <c r="C42" s="248"/>
      <c r="D42" s="248"/>
      <c r="E42" s="248"/>
      <c r="F42" s="248"/>
      <c r="G42" s="248"/>
      <c r="H42" s="248"/>
      <c r="I42" s="246">
        <v>0</v>
      </c>
      <c r="J42" s="246">
        <v>3</v>
      </c>
      <c r="K42" s="246">
        <v>2</v>
      </c>
      <c r="L42" s="246">
        <v>0</v>
      </c>
      <c r="M42" s="246">
        <v>8</v>
      </c>
      <c r="N42" s="246">
        <v>0</v>
      </c>
      <c r="O42" s="246">
        <v>1</v>
      </c>
      <c r="P42" s="246">
        <v>0</v>
      </c>
      <c r="Q42" s="246">
        <v>4</v>
      </c>
      <c r="R42" s="246">
        <v>1</v>
      </c>
      <c r="S42" s="246">
        <v>0</v>
      </c>
      <c r="T42" s="246">
        <v>1</v>
      </c>
      <c r="U42" s="246" t="s">
        <v>18</v>
      </c>
      <c r="V42" s="246">
        <v>0</v>
      </c>
      <c r="W42" s="246">
        <v>6</v>
      </c>
      <c r="X42" s="246">
        <v>8</v>
      </c>
      <c r="Y42" s="246">
        <v>0</v>
      </c>
      <c r="Z42" s="246">
        <v>0</v>
      </c>
      <c r="AA42" s="246">
        <v>4</v>
      </c>
      <c r="AB42" s="246">
        <v>1</v>
      </c>
      <c r="AC42" s="246">
        <v>1</v>
      </c>
      <c r="AD42" s="246">
        <v>1</v>
      </c>
      <c r="AE42" s="246">
        <v>0</v>
      </c>
      <c r="AF42" s="246">
        <v>5</v>
      </c>
      <c r="AG42" s="246">
        <v>0</v>
      </c>
      <c r="AH42" s="246">
        <v>0</v>
      </c>
      <c r="AI42" s="55" t="s">
        <v>85</v>
      </c>
      <c r="AJ42" s="56" t="s">
        <v>11</v>
      </c>
      <c r="AK42" s="82">
        <f>131873.39+339.64+102.57+525.65+158.75</f>
        <v>133000.00000000003</v>
      </c>
      <c r="AL42" s="161">
        <v>121000</v>
      </c>
      <c r="AM42" s="161">
        <v>131000</v>
      </c>
      <c r="AN42" s="161">
        <v>131000</v>
      </c>
      <c r="AO42" s="161">
        <v>131000</v>
      </c>
      <c r="AP42" s="161">
        <v>131000</v>
      </c>
      <c r="AQ42" s="82">
        <f>AK42+AL42+AM42+AN42+AO42+AP42</f>
        <v>778000</v>
      </c>
      <c r="AR42" s="76">
        <v>2027</v>
      </c>
    </row>
    <row r="43" spans="1:44" s="19" customFormat="1" ht="120" customHeight="1">
      <c r="A43" s="247"/>
      <c r="B43" s="248"/>
      <c r="C43" s="248"/>
      <c r="D43" s="248"/>
      <c r="E43" s="248"/>
      <c r="F43" s="248"/>
      <c r="G43" s="248"/>
      <c r="H43" s="248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>
        <v>0</v>
      </c>
      <c r="AA43" s="236">
        <v>4</v>
      </c>
      <c r="AB43" s="236">
        <v>1</v>
      </c>
      <c r="AC43" s="236">
        <v>1</v>
      </c>
      <c r="AD43" s="236">
        <v>1</v>
      </c>
      <c r="AE43" s="236">
        <v>0</v>
      </c>
      <c r="AF43" s="236">
        <v>5</v>
      </c>
      <c r="AG43" s="236">
        <v>0</v>
      </c>
      <c r="AH43" s="236">
        <v>1</v>
      </c>
      <c r="AI43" s="59" t="s">
        <v>86</v>
      </c>
      <c r="AJ43" s="60" t="s">
        <v>2</v>
      </c>
      <c r="AK43" s="77">
        <v>30.4</v>
      </c>
      <c r="AL43" s="160">
        <v>27.6</v>
      </c>
      <c r="AM43" s="160">
        <v>28.3</v>
      </c>
      <c r="AN43" s="160">
        <v>28.3</v>
      </c>
      <c r="AO43" s="160">
        <v>28.3</v>
      </c>
      <c r="AP43" s="160">
        <v>28.3</v>
      </c>
      <c r="AQ43" s="108">
        <f>(AK43+AL43+AM43+AN43+AO43+AP43)/6</f>
        <v>28.533333333333335</v>
      </c>
      <c r="AR43" s="77">
        <v>2027</v>
      </c>
    </row>
    <row r="44" spans="1:44" s="19" customFormat="1" ht="75">
      <c r="A44" s="247"/>
      <c r="B44" s="248"/>
      <c r="C44" s="248"/>
      <c r="D44" s="248"/>
      <c r="E44" s="248"/>
      <c r="F44" s="248"/>
      <c r="G44" s="248"/>
      <c r="H44" s="248"/>
      <c r="I44" s="246">
        <v>0</v>
      </c>
      <c r="J44" s="246">
        <v>3</v>
      </c>
      <c r="K44" s="246">
        <v>2</v>
      </c>
      <c r="L44" s="246">
        <v>0</v>
      </c>
      <c r="M44" s="246">
        <v>8</v>
      </c>
      <c r="N44" s="246">
        <v>0</v>
      </c>
      <c r="O44" s="246">
        <v>1</v>
      </c>
      <c r="P44" s="246">
        <v>0</v>
      </c>
      <c r="Q44" s="246">
        <v>4</v>
      </c>
      <c r="R44" s="246">
        <v>1</v>
      </c>
      <c r="S44" s="246">
        <v>0</v>
      </c>
      <c r="T44" s="246">
        <v>1</v>
      </c>
      <c r="U44" s="246">
        <v>1</v>
      </c>
      <c r="V44" s="246">
        <v>0</v>
      </c>
      <c r="W44" s="246">
        <v>6</v>
      </c>
      <c r="X44" s="246">
        <v>8</v>
      </c>
      <c r="Y44" s="246">
        <v>0</v>
      </c>
      <c r="Z44" s="246">
        <v>0</v>
      </c>
      <c r="AA44" s="246">
        <v>4</v>
      </c>
      <c r="AB44" s="246">
        <v>1</v>
      </c>
      <c r="AC44" s="246">
        <v>1</v>
      </c>
      <c r="AD44" s="246">
        <v>1</v>
      </c>
      <c r="AE44" s="246">
        <v>0</v>
      </c>
      <c r="AF44" s="246">
        <v>6</v>
      </c>
      <c r="AG44" s="246">
        <v>0</v>
      </c>
      <c r="AH44" s="246">
        <v>0</v>
      </c>
      <c r="AI44" s="55" t="s">
        <v>87</v>
      </c>
      <c r="AJ44" s="56" t="s">
        <v>11</v>
      </c>
      <c r="AK44" s="97">
        <f>6549181.93+1265929.91+382310.83-30953.46-9347.94</f>
        <v>8157121.27</v>
      </c>
      <c r="AL44" s="162">
        <v>9914276.79</v>
      </c>
      <c r="AM44" s="97">
        <v>10761295.57</v>
      </c>
      <c r="AN44" s="97">
        <v>10761295.57</v>
      </c>
      <c r="AO44" s="97">
        <v>10761295.57</v>
      </c>
      <c r="AP44" s="97">
        <v>0</v>
      </c>
      <c r="AQ44" s="82">
        <f>AK44+AL44+AM44+AN44+AO44+AP44</f>
        <v>50355284.77</v>
      </c>
      <c r="AR44" s="76">
        <v>2027</v>
      </c>
    </row>
    <row r="45" spans="1:44" s="19" customFormat="1" ht="118.5" customHeight="1">
      <c r="A45" s="247"/>
      <c r="B45" s="248"/>
      <c r="C45" s="248"/>
      <c r="D45" s="248"/>
      <c r="E45" s="248"/>
      <c r="F45" s="248"/>
      <c r="G45" s="248"/>
      <c r="H45" s="248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>
        <v>0</v>
      </c>
      <c r="AA45" s="236">
        <v>4</v>
      </c>
      <c r="AB45" s="236">
        <v>1</v>
      </c>
      <c r="AC45" s="236">
        <v>1</v>
      </c>
      <c r="AD45" s="236">
        <v>1</v>
      </c>
      <c r="AE45" s="236">
        <v>0</v>
      </c>
      <c r="AF45" s="236">
        <v>6</v>
      </c>
      <c r="AG45" s="236">
        <v>0</v>
      </c>
      <c r="AH45" s="236">
        <v>1</v>
      </c>
      <c r="AI45" s="59" t="s">
        <v>88</v>
      </c>
      <c r="AJ45" s="60" t="s">
        <v>2</v>
      </c>
      <c r="AK45" s="77">
        <v>30.4</v>
      </c>
      <c r="AL45" s="160">
        <v>27.6</v>
      </c>
      <c r="AM45" s="77">
        <v>28.3</v>
      </c>
      <c r="AN45" s="77">
        <v>28.3</v>
      </c>
      <c r="AO45" s="77">
        <v>28.3</v>
      </c>
      <c r="AP45" s="77">
        <v>0</v>
      </c>
      <c r="AQ45" s="108">
        <f>(AK45+AL45+AM45+AN45)/4</f>
        <v>28.65</v>
      </c>
      <c r="AR45" s="77">
        <v>2027</v>
      </c>
    </row>
    <row r="46" spans="1:44" s="19" customFormat="1" ht="64.5" customHeight="1">
      <c r="A46" s="247"/>
      <c r="B46" s="248"/>
      <c r="C46" s="248"/>
      <c r="D46" s="248"/>
      <c r="E46" s="248"/>
      <c r="F46" s="248"/>
      <c r="G46" s="248"/>
      <c r="H46" s="248"/>
      <c r="I46" s="246">
        <v>0</v>
      </c>
      <c r="J46" s="246">
        <v>3</v>
      </c>
      <c r="K46" s="246">
        <v>2</v>
      </c>
      <c r="L46" s="246">
        <v>0</v>
      </c>
      <c r="M46" s="246">
        <v>8</v>
      </c>
      <c r="N46" s="246">
        <v>0</v>
      </c>
      <c r="O46" s="246">
        <v>1</v>
      </c>
      <c r="P46" s="246">
        <v>0</v>
      </c>
      <c r="Q46" s="246">
        <v>4</v>
      </c>
      <c r="R46" s="246">
        <v>1</v>
      </c>
      <c r="S46" s="246">
        <v>0</v>
      </c>
      <c r="T46" s="246">
        <v>1</v>
      </c>
      <c r="U46" s="246">
        <v>2</v>
      </c>
      <c r="V46" s="246">
        <v>0</v>
      </c>
      <c r="W46" s="246">
        <v>0</v>
      </c>
      <c r="X46" s="246">
        <v>5</v>
      </c>
      <c r="Y46" s="246" t="s">
        <v>16</v>
      </c>
      <c r="Z46" s="246">
        <v>0</v>
      </c>
      <c r="AA46" s="246">
        <v>4</v>
      </c>
      <c r="AB46" s="246">
        <v>1</v>
      </c>
      <c r="AC46" s="246">
        <v>1</v>
      </c>
      <c r="AD46" s="246">
        <v>1</v>
      </c>
      <c r="AE46" s="246">
        <v>0</v>
      </c>
      <c r="AF46" s="246">
        <v>7</v>
      </c>
      <c r="AG46" s="246">
        <v>0</v>
      </c>
      <c r="AH46" s="246">
        <v>0</v>
      </c>
      <c r="AI46" s="55" t="s">
        <v>89</v>
      </c>
      <c r="AJ46" s="56" t="s">
        <v>11</v>
      </c>
      <c r="AK46" s="82">
        <v>466374</v>
      </c>
      <c r="AL46" s="98">
        <v>0</v>
      </c>
      <c r="AM46" s="98">
        <v>0</v>
      </c>
      <c r="AN46" s="98">
        <v>0</v>
      </c>
      <c r="AO46" s="98">
        <v>0</v>
      </c>
      <c r="AP46" s="98">
        <v>0</v>
      </c>
      <c r="AQ46" s="82">
        <f>AK46</f>
        <v>466374</v>
      </c>
      <c r="AR46" s="76">
        <v>2023</v>
      </c>
    </row>
    <row r="47" spans="1:44" s="19" customFormat="1" ht="39.75" customHeight="1">
      <c r="A47" s="249"/>
      <c r="B47" s="250"/>
      <c r="C47" s="250"/>
      <c r="D47" s="250"/>
      <c r="E47" s="250"/>
      <c r="F47" s="250"/>
      <c r="G47" s="250"/>
      <c r="H47" s="250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>
        <v>0</v>
      </c>
      <c r="AA47" s="236">
        <v>4</v>
      </c>
      <c r="AB47" s="236">
        <v>1</v>
      </c>
      <c r="AC47" s="236">
        <v>1</v>
      </c>
      <c r="AD47" s="236">
        <v>1</v>
      </c>
      <c r="AE47" s="236">
        <v>0</v>
      </c>
      <c r="AF47" s="236">
        <v>7</v>
      </c>
      <c r="AG47" s="236">
        <v>0</v>
      </c>
      <c r="AH47" s="236">
        <v>1</v>
      </c>
      <c r="AI47" s="59" t="s">
        <v>90</v>
      </c>
      <c r="AJ47" s="60" t="s">
        <v>2</v>
      </c>
      <c r="AK47" s="122">
        <v>1</v>
      </c>
      <c r="AL47" s="163">
        <v>0</v>
      </c>
      <c r="AM47" s="90">
        <v>0</v>
      </c>
      <c r="AN47" s="90">
        <v>0</v>
      </c>
      <c r="AO47" s="90">
        <v>0</v>
      </c>
      <c r="AP47" s="90">
        <v>0</v>
      </c>
      <c r="AQ47" s="90">
        <f>AK47</f>
        <v>1</v>
      </c>
      <c r="AR47" s="77">
        <v>2023</v>
      </c>
    </row>
    <row r="48" spans="1:44" s="19" customFormat="1" ht="86.25" customHeight="1">
      <c r="A48" s="249"/>
      <c r="B48" s="250"/>
      <c r="C48" s="250"/>
      <c r="D48" s="250"/>
      <c r="E48" s="250"/>
      <c r="F48" s="250"/>
      <c r="G48" s="250"/>
      <c r="H48" s="250"/>
      <c r="I48" s="246">
        <v>0</v>
      </c>
      <c r="J48" s="246">
        <v>3</v>
      </c>
      <c r="K48" s="246">
        <v>2</v>
      </c>
      <c r="L48" s="246">
        <v>0</v>
      </c>
      <c r="M48" s="246">
        <v>8</v>
      </c>
      <c r="N48" s="246">
        <v>0</v>
      </c>
      <c r="O48" s="246">
        <v>1</v>
      </c>
      <c r="P48" s="246">
        <v>0</v>
      </c>
      <c r="Q48" s="246">
        <v>4</v>
      </c>
      <c r="R48" s="246">
        <v>1</v>
      </c>
      <c r="S48" s="246">
        <v>0</v>
      </c>
      <c r="T48" s="246">
        <v>1</v>
      </c>
      <c r="U48" s="246">
        <v>1</v>
      </c>
      <c r="V48" s="246">
        <v>0</v>
      </c>
      <c r="W48" s="246">
        <v>9</v>
      </c>
      <c r="X48" s="246">
        <v>2</v>
      </c>
      <c r="Y48" s="246">
        <v>0</v>
      </c>
      <c r="Z48" s="246">
        <v>0</v>
      </c>
      <c r="AA48" s="246">
        <v>4</v>
      </c>
      <c r="AB48" s="246">
        <v>1</v>
      </c>
      <c r="AC48" s="246">
        <v>1</v>
      </c>
      <c r="AD48" s="246">
        <v>1</v>
      </c>
      <c r="AE48" s="246">
        <v>0</v>
      </c>
      <c r="AF48" s="246">
        <v>8</v>
      </c>
      <c r="AG48" s="246">
        <v>0</v>
      </c>
      <c r="AH48" s="246">
        <v>0</v>
      </c>
      <c r="AI48" s="55" t="s">
        <v>91</v>
      </c>
      <c r="AJ48" s="56" t="s">
        <v>11</v>
      </c>
      <c r="AK48" s="82">
        <v>240000</v>
      </c>
      <c r="AL48" s="158">
        <v>0</v>
      </c>
      <c r="AM48" s="98">
        <v>0</v>
      </c>
      <c r="AN48" s="98">
        <v>0</v>
      </c>
      <c r="AO48" s="98">
        <v>0</v>
      </c>
      <c r="AP48" s="98">
        <v>0</v>
      </c>
      <c r="AQ48" s="82">
        <f>AK48</f>
        <v>240000</v>
      </c>
      <c r="AR48" s="76">
        <v>2022</v>
      </c>
    </row>
    <row r="49" spans="1:44" s="19" customFormat="1" ht="45" customHeight="1">
      <c r="A49" s="249"/>
      <c r="B49" s="250"/>
      <c r="C49" s="250"/>
      <c r="D49" s="250"/>
      <c r="E49" s="250"/>
      <c r="F49" s="250"/>
      <c r="G49" s="250"/>
      <c r="H49" s="250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>
        <v>0</v>
      </c>
      <c r="AA49" s="236">
        <v>4</v>
      </c>
      <c r="AB49" s="236">
        <v>1</v>
      </c>
      <c r="AC49" s="236">
        <v>1</v>
      </c>
      <c r="AD49" s="236">
        <v>1</v>
      </c>
      <c r="AE49" s="236">
        <v>0</v>
      </c>
      <c r="AF49" s="236">
        <v>8</v>
      </c>
      <c r="AG49" s="236">
        <v>0</v>
      </c>
      <c r="AH49" s="236">
        <v>1</v>
      </c>
      <c r="AI49" s="59" t="s">
        <v>92</v>
      </c>
      <c r="AJ49" s="60" t="s">
        <v>2</v>
      </c>
      <c r="AK49" s="122">
        <v>1</v>
      </c>
      <c r="AL49" s="163">
        <v>0</v>
      </c>
      <c r="AM49" s="90">
        <v>0</v>
      </c>
      <c r="AN49" s="90">
        <v>0</v>
      </c>
      <c r="AO49" s="90">
        <v>0</v>
      </c>
      <c r="AP49" s="90">
        <v>0</v>
      </c>
      <c r="AQ49" s="90">
        <f>AK49</f>
        <v>1</v>
      </c>
      <c r="AR49" s="77">
        <v>2022</v>
      </c>
    </row>
    <row r="50" spans="1:44" s="19" customFormat="1" ht="45" customHeight="1">
      <c r="A50" s="244"/>
      <c r="B50" s="245"/>
      <c r="C50" s="245"/>
      <c r="D50" s="245"/>
      <c r="E50" s="245"/>
      <c r="F50" s="245"/>
      <c r="G50" s="245"/>
      <c r="H50" s="245"/>
      <c r="I50" s="246">
        <v>0</v>
      </c>
      <c r="J50" s="246">
        <v>3</v>
      </c>
      <c r="K50" s="246">
        <v>2</v>
      </c>
      <c r="L50" s="246">
        <v>0</v>
      </c>
      <c r="M50" s="246">
        <v>8</v>
      </c>
      <c r="N50" s="246">
        <v>0</v>
      </c>
      <c r="O50" s="246">
        <v>1</v>
      </c>
      <c r="P50" s="246">
        <v>0</v>
      </c>
      <c r="Q50" s="246">
        <v>4</v>
      </c>
      <c r="R50" s="246">
        <v>1</v>
      </c>
      <c r="S50" s="246" t="s">
        <v>29</v>
      </c>
      <c r="T50" s="246">
        <v>1</v>
      </c>
      <c r="U50" s="246">
        <v>5</v>
      </c>
      <c r="V50" s="246">
        <v>4</v>
      </c>
      <c r="W50" s="246">
        <v>5</v>
      </c>
      <c r="X50" s="246">
        <v>4</v>
      </c>
      <c r="Y50" s="246">
        <v>0</v>
      </c>
      <c r="Z50" s="246">
        <v>0</v>
      </c>
      <c r="AA50" s="246">
        <v>4</v>
      </c>
      <c r="AB50" s="246">
        <v>1</v>
      </c>
      <c r="AC50" s="246">
        <v>1</v>
      </c>
      <c r="AD50" s="246">
        <v>1</v>
      </c>
      <c r="AE50" s="246">
        <v>0</v>
      </c>
      <c r="AF50" s="246">
        <v>9</v>
      </c>
      <c r="AG50" s="246">
        <v>0</v>
      </c>
      <c r="AH50" s="246">
        <v>0</v>
      </c>
      <c r="AI50" s="55" t="s">
        <v>93</v>
      </c>
      <c r="AJ50" s="56" t="s">
        <v>11</v>
      </c>
      <c r="AK50" s="99" t="s">
        <v>60</v>
      </c>
      <c r="AL50" s="164">
        <v>0</v>
      </c>
      <c r="AM50" s="98">
        <v>0</v>
      </c>
      <c r="AN50" s="98">
        <v>0</v>
      </c>
      <c r="AO50" s="98">
        <v>0</v>
      </c>
      <c r="AP50" s="98">
        <v>0</v>
      </c>
      <c r="AQ50" s="99">
        <f>AL50</f>
        <v>0</v>
      </c>
      <c r="AR50" s="76">
        <v>2023</v>
      </c>
    </row>
    <row r="51" spans="1:44" s="19" customFormat="1" ht="45" customHeight="1">
      <c r="A51" s="244"/>
      <c r="B51" s="245"/>
      <c r="C51" s="245"/>
      <c r="D51" s="245"/>
      <c r="E51" s="245"/>
      <c r="F51" s="245"/>
      <c r="G51" s="245"/>
      <c r="H51" s="245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>
        <v>0</v>
      </c>
      <c r="AA51" s="236">
        <v>4</v>
      </c>
      <c r="AB51" s="236">
        <v>1</v>
      </c>
      <c r="AC51" s="236">
        <v>1</v>
      </c>
      <c r="AD51" s="236">
        <v>1</v>
      </c>
      <c r="AE51" s="236">
        <v>0</v>
      </c>
      <c r="AF51" s="236">
        <v>9</v>
      </c>
      <c r="AG51" s="236">
        <v>0</v>
      </c>
      <c r="AH51" s="236">
        <v>1</v>
      </c>
      <c r="AI51" s="59" t="s">
        <v>94</v>
      </c>
      <c r="AJ51" s="60" t="s">
        <v>2</v>
      </c>
      <c r="AK51" s="142" t="s">
        <v>60</v>
      </c>
      <c r="AL51" s="165">
        <v>0</v>
      </c>
      <c r="AM51" s="90">
        <v>0</v>
      </c>
      <c r="AN51" s="90">
        <v>0</v>
      </c>
      <c r="AO51" s="90">
        <v>0</v>
      </c>
      <c r="AP51" s="90">
        <v>0</v>
      </c>
      <c r="AQ51" s="142">
        <f>AL51</f>
        <v>0</v>
      </c>
      <c r="AR51" s="77">
        <v>2023</v>
      </c>
    </row>
    <row r="52" spans="1:44" s="19" customFormat="1" ht="45" customHeight="1">
      <c r="A52" s="244"/>
      <c r="B52" s="245"/>
      <c r="C52" s="245"/>
      <c r="D52" s="245"/>
      <c r="E52" s="245"/>
      <c r="F52" s="245"/>
      <c r="G52" s="245"/>
      <c r="H52" s="245"/>
      <c r="I52" s="246">
        <v>0</v>
      </c>
      <c r="J52" s="246">
        <v>3</v>
      </c>
      <c r="K52" s="246">
        <v>2</v>
      </c>
      <c r="L52" s="246">
        <v>0</v>
      </c>
      <c r="M52" s="246">
        <v>8</v>
      </c>
      <c r="N52" s="246">
        <v>0</v>
      </c>
      <c r="O52" s="246">
        <v>1</v>
      </c>
      <c r="P52" s="246">
        <v>0</v>
      </c>
      <c r="Q52" s="246">
        <v>4</v>
      </c>
      <c r="R52" s="246">
        <v>1</v>
      </c>
      <c r="S52" s="246" t="s">
        <v>29</v>
      </c>
      <c r="T52" s="246">
        <v>3</v>
      </c>
      <c r="U52" s="246">
        <v>5</v>
      </c>
      <c r="V52" s="246">
        <v>4</v>
      </c>
      <c r="W52" s="246">
        <v>5</v>
      </c>
      <c r="X52" s="246">
        <v>3</v>
      </c>
      <c r="Y52" s="246">
        <v>0</v>
      </c>
      <c r="Z52" s="246">
        <v>0</v>
      </c>
      <c r="AA52" s="246">
        <v>4</v>
      </c>
      <c r="AB52" s="246">
        <v>1</v>
      </c>
      <c r="AC52" s="246">
        <v>1</v>
      </c>
      <c r="AD52" s="246">
        <v>1</v>
      </c>
      <c r="AE52" s="246">
        <v>1</v>
      </c>
      <c r="AF52" s="246">
        <v>0</v>
      </c>
      <c r="AG52" s="246">
        <v>0</v>
      </c>
      <c r="AH52" s="246">
        <v>0</v>
      </c>
      <c r="AI52" s="55" t="s">
        <v>95</v>
      </c>
      <c r="AJ52" s="56" t="s">
        <v>11</v>
      </c>
      <c r="AK52" s="99" t="s">
        <v>60</v>
      </c>
      <c r="AL52" s="161">
        <v>1000000</v>
      </c>
      <c r="AM52" s="98">
        <v>0</v>
      </c>
      <c r="AN52" s="98">
        <v>0</v>
      </c>
      <c r="AO52" s="98">
        <v>0</v>
      </c>
      <c r="AP52" s="98">
        <v>0</v>
      </c>
      <c r="AQ52" s="82">
        <v>1000000</v>
      </c>
      <c r="AR52" s="76">
        <v>2023</v>
      </c>
    </row>
    <row r="53" spans="1:44" s="19" customFormat="1" ht="45" customHeight="1">
      <c r="A53" s="244"/>
      <c r="B53" s="245"/>
      <c r="C53" s="245"/>
      <c r="D53" s="245"/>
      <c r="E53" s="245"/>
      <c r="F53" s="245"/>
      <c r="G53" s="245"/>
      <c r="H53" s="245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>
        <v>0</v>
      </c>
      <c r="AA53" s="236">
        <v>4</v>
      </c>
      <c r="AB53" s="236">
        <v>1</v>
      </c>
      <c r="AC53" s="236">
        <v>1</v>
      </c>
      <c r="AD53" s="236">
        <v>1</v>
      </c>
      <c r="AE53" s="236">
        <v>1</v>
      </c>
      <c r="AF53" s="236">
        <v>0</v>
      </c>
      <c r="AG53" s="236">
        <v>0</v>
      </c>
      <c r="AH53" s="236">
        <v>1</v>
      </c>
      <c r="AI53" s="59" t="s">
        <v>96</v>
      </c>
      <c r="AJ53" s="60" t="s">
        <v>2</v>
      </c>
      <c r="AK53" s="142" t="s">
        <v>60</v>
      </c>
      <c r="AL53" s="166">
        <v>1</v>
      </c>
      <c r="AM53" s="90">
        <v>0</v>
      </c>
      <c r="AN53" s="90">
        <v>0</v>
      </c>
      <c r="AO53" s="90">
        <v>0</v>
      </c>
      <c r="AP53" s="90">
        <v>0</v>
      </c>
      <c r="AQ53" s="142">
        <v>0</v>
      </c>
      <c r="AR53" s="77">
        <v>2023</v>
      </c>
    </row>
    <row r="54" spans="1:44" s="19" customFormat="1" ht="74.25" customHeight="1">
      <c r="A54" s="244"/>
      <c r="B54" s="245"/>
      <c r="C54" s="245"/>
      <c r="D54" s="245"/>
      <c r="E54" s="245"/>
      <c r="F54" s="245"/>
      <c r="G54" s="245"/>
      <c r="H54" s="245"/>
      <c r="I54" s="246">
        <f aca="true" t="shared" si="3" ref="I54:AH54">I35</f>
        <v>0</v>
      </c>
      <c r="J54" s="246">
        <f t="shared" si="3"/>
        <v>3</v>
      </c>
      <c r="K54" s="246">
        <f t="shared" si="3"/>
        <v>2</v>
      </c>
      <c r="L54" s="246">
        <f t="shared" si="3"/>
        <v>0</v>
      </c>
      <c r="M54" s="246">
        <f t="shared" si="3"/>
        <v>8</v>
      </c>
      <c r="N54" s="246">
        <f t="shared" si="3"/>
        <v>0</v>
      </c>
      <c r="O54" s="246">
        <f t="shared" si="3"/>
        <v>1</v>
      </c>
      <c r="P54" s="246">
        <f t="shared" si="3"/>
        <v>0</v>
      </c>
      <c r="Q54" s="246">
        <f t="shared" si="3"/>
        <v>4</v>
      </c>
      <c r="R54" s="246">
        <f t="shared" si="3"/>
        <v>1</v>
      </c>
      <c r="S54" s="246">
        <f t="shared" si="3"/>
        <v>0</v>
      </c>
      <c r="T54" s="246">
        <f t="shared" si="3"/>
        <v>1</v>
      </c>
      <c r="U54" s="246" t="str">
        <f t="shared" si="3"/>
        <v>L</v>
      </c>
      <c r="V54" s="246">
        <f t="shared" si="3"/>
        <v>5</v>
      </c>
      <c r="W54" s="246">
        <f t="shared" si="3"/>
        <v>1</v>
      </c>
      <c r="X54" s="246">
        <f t="shared" si="3"/>
        <v>9</v>
      </c>
      <c r="Y54" s="246">
        <v>2</v>
      </c>
      <c r="Z54" s="246">
        <f t="shared" si="3"/>
        <v>0</v>
      </c>
      <c r="AA54" s="246">
        <f t="shared" si="3"/>
        <v>4</v>
      </c>
      <c r="AB54" s="246">
        <f t="shared" si="3"/>
        <v>1</v>
      </c>
      <c r="AC54" s="246">
        <f t="shared" si="3"/>
        <v>1</v>
      </c>
      <c r="AD54" s="246">
        <f t="shared" si="3"/>
        <v>1</v>
      </c>
      <c r="AE54" s="246">
        <v>1</v>
      </c>
      <c r="AF54" s="246">
        <v>1</v>
      </c>
      <c r="AG54" s="246">
        <v>0</v>
      </c>
      <c r="AH54" s="246">
        <f t="shared" si="3"/>
        <v>0</v>
      </c>
      <c r="AI54" s="144" t="s">
        <v>97</v>
      </c>
      <c r="AJ54" s="56" t="s">
        <v>11</v>
      </c>
      <c r="AK54" s="99" t="s">
        <v>60</v>
      </c>
      <c r="AL54" s="161">
        <f>175000+55000</f>
        <v>230000</v>
      </c>
      <c r="AM54" s="227" t="s">
        <v>60</v>
      </c>
      <c r="AN54" s="98" t="s">
        <v>60</v>
      </c>
      <c r="AO54" s="98" t="s">
        <v>60</v>
      </c>
      <c r="AP54" s="98" t="s">
        <v>60</v>
      </c>
      <c r="AQ54" s="99">
        <f>AL54</f>
        <v>230000</v>
      </c>
      <c r="AR54" s="76">
        <v>2023</v>
      </c>
    </row>
    <row r="55" spans="1:44" s="19" customFormat="1" ht="63.75" customHeight="1">
      <c r="A55" s="244"/>
      <c r="B55" s="245"/>
      <c r="C55" s="245"/>
      <c r="D55" s="245"/>
      <c r="E55" s="245"/>
      <c r="F55" s="245"/>
      <c r="G55" s="245"/>
      <c r="H55" s="245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>
        <v>0</v>
      </c>
      <c r="AA55" s="236">
        <v>4</v>
      </c>
      <c r="AB55" s="236">
        <v>1</v>
      </c>
      <c r="AC55" s="236">
        <v>1</v>
      </c>
      <c r="AD55" s="236">
        <v>1</v>
      </c>
      <c r="AE55" s="236">
        <v>1</v>
      </c>
      <c r="AF55" s="236">
        <v>1</v>
      </c>
      <c r="AG55" s="236">
        <v>0</v>
      </c>
      <c r="AH55" s="236">
        <v>1</v>
      </c>
      <c r="AI55" s="59" t="s">
        <v>98</v>
      </c>
      <c r="AJ55" s="60" t="s">
        <v>2</v>
      </c>
      <c r="AK55" s="142" t="s">
        <v>60</v>
      </c>
      <c r="AL55" s="166">
        <v>1</v>
      </c>
      <c r="AM55" s="90">
        <v>0</v>
      </c>
      <c r="AN55" s="90">
        <v>0</v>
      </c>
      <c r="AO55" s="90">
        <v>0</v>
      </c>
      <c r="AP55" s="90">
        <v>0</v>
      </c>
      <c r="AQ55" s="142">
        <f>AL55+AM55+AN55+AO55+AP55</f>
        <v>1</v>
      </c>
      <c r="AR55" s="77">
        <v>2023</v>
      </c>
    </row>
    <row r="56" spans="1:44" s="19" customFormat="1" ht="37.5" customHeight="1">
      <c r="A56" s="244"/>
      <c r="B56" s="245"/>
      <c r="C56" s="245"/>
      <c r="D56" s="245"/>
      <c r="E56" s="245"/>
      <c r="F56" s="245"/>
      <c r="G56" s="245"/>
      <c r="H56" s="245"/>
      <c r="I56" s="246">
        <f aca="true" t="shared" si="4" ref="I56:AH56">I104</f>
        <v>0</v>
      </c>
      <c r="J56" s="246">
        <f t="shared" si="4"/>
        <v>3</v>
      </c>
      <c r="K56" s="246">
        <f t="shared" si="4"/>
        <v>2</v>
      </c>
      <c r="L56" s="246">
        <f t="shared" si="4"/>
        <v>0</v>
      </c>
      <c r="M56" s="246">
        <f t="shared" si="4"/>
        <v>8</v>
      </c>
      <c r="N56" s="246">
        <f t="shared" si="4"/>
        <v>0</v>
      </c>
      <c r="O56" s="246">
        <f t="shared" si="4"/>
        <v>1</v>
      </c>
      <c r="P56" s="246">
        <f t="shared" si="4"/>
        <v>0</v>
      </c>
      <c r="Q56" s="246">
        <f t="shared" si="4"/>
        <v>4</v>
      </c>
      <c r="R56" s="246">
        <f t="shared" si="4"/>
        <v>1</v>
      </c>
      <c r="S56" s="246">
        <f t="shared" si="4"/>
        <v>0</v>
      </c>
      <c r="T56" s="246">
        <f t="shared" si="4"/>
        <v>2</v>
      </c>
      <c r="U56" s="246">
        <f t="shared" si="4"/>
        <v>2</v>
      </c>
      <c r="V56" s="246">
        <f t="shared" si="4"/>
        <v>0</v>
      </c>
      <c r="W56" s="246">
        <f t="shared" si="4"/>
        <v>0</v>
      </c>
      <c r="X56" s="246">
        <f t="shared" si="4"/>
        <v>7</v>
      </c>
      <c r="Y56" s="246" t="str">
        <f t="shared" si="4"/>
        <v>Г</v>
      </c>
      <c r="Z56" s="246">
        <f t="shared" si="4"/>
        <v>0</v>
      </c>
      <c r="AA56" s="246">
        <f t="shared" si="4"/>
        <v>4</v>
      </c>
      <c r="AB56" s="246">
        <f t="shared" si="4"/>
        <v>1</v>
      </c>
      <c r="AC56" s="246">
        <f t="shared" si="4"/>
        <v>1</v>
      </c>
      <c r="AD56" s="246">
        <v>1</v>
      </c>
      <c r="AE56" s="246">
        <f t="shared" si="4"/>
        <v>1</v>
      </c>
      <c r="AF56" s="246">
        <v>2</v>
      </c>
      <c r="AG56" s="246">
        <f t="shared" si="4"/>
        <v>0</v>
      </c>
      <c r="AH56" s="246">
        <f t="shared" si="4"/>
        <v>0</v>
      </c>
      <c r="AI56" s="62" t="s">
        <v>99</v>
      </c>
      <c r="AJ56" s="56" t="s">
        <v>11</v>
      </c>
      <c r="AK56" s="99" t="s">
        <v>60</v>
      </c>
      <c r="AL56" s="161" t="s">
        <v>60</v>
      </c>
      <c r="AM56" s="82">
        <v>1806867.43</v>
      </c>
      <c r="AN56" s="82">
        <f>1706867.43-12000</f>
        <v>1694867.43</v>
      </c>
      <c r="AO56" s="82">
        <f>1406867.43-12000</f>
        <v>1394867.43</v>
      </c>
      <c r="AP56" s="82">
        <f>1406867.43-12000</f>
        <v>1394867.43</v>
      </c>
      <c r="AQ56" s="82">
        <f aca="true" t="shared" si="5" ref="AQ56:AQ64">AM56+AN56+AO56+AP56</f>
        <v>6291469.72</v>
      </c>
      <c r="AR56" s="76">
        <v>2027</v>
      </c>
    </row>
    <row r="57" spans="1:44" s="19" customFormat="1" ht="42" customHeight="1">
      <c r="A57" s="244"/>
      <c r="B57" s="245"/>
      <c r="C57" s="245"/>
      <c r="D57" s="245"/>
      <c r="E57" s="245"/>
      <c r="F57" s="245"/>
      <c r="G57" s="245"/>
      <c r="H57" s="245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>
        <v>0</v>
      </c>
      <c r="AA57" s="236">
        <v>4</v>
      </c>
      <c r="AB57" s="236">
        <v>1</v>
      </c>
      <c r="AC57" s="236">
        <v>1</v>
      </c>
      <c r="AD57" s="236">
        <v>1</v>
      </c>
      <c r="AE57" s="236">
        <v>1</v>
      </c>
      <c r="AF57" s="236">
        <v>2</v>
      </c>
      <c r="AG57" s="236">
        <v>0</v>
      </c>
      <c r="AH57" s="236">
        <v>1</v>
      </c>
      <c r="AI57" s="59" t="s">
        <v>100</v>
      </c>
      <c r="AJ57" s="60" t="s">
        <v>2</v>
      </c>
      <c r="AK57" s="142" t="s">
        <v>60</v>
      </c>
      <c r="AL57" s="166" t="s">
        <v>60</v>
      </c>
      <c r="AM57" s="90">
        <v>450</v>
      </c>
      <c r="AN57" s="90">
        <v>450</v>
      </c>
      <c r="AO57" s="90">
        <v>450</v>
      </c>
      <c r="AP57" s="90">
        <v>450</v>
      </c>
      <c r="AQ57" s="142">
        <f t="shared" si="5"/>
        <v>1800</v>
      </c>
      <c r="AR57" s="77">
        <v>2027</v>
      </c>
    </row>
    <row r="58" spans="1:44" s="19" customFormat="1" ht="63.75" customHeight="1">
      <c r="A58" s="244"/>
      <c r="B58" s="245"/>
      <c r="C58" s="245"/>
      <c r="D58" s="245"/>
      <c r="E58" s="245"/>
      <c r="F58" s="245"/>
      <c r="G58" s="245"/>
      <c r="H58" s="245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>
        <v>0</v>
      </c>
      <c r="AA58" s="236">
        <v>4</v>
      </c>
      <c r="AB58" s="236">
        <v>1</v>
      </c>
      <c r="AC58" s="236">
        <v>1</v>
      </c>
      <c r="AD58" s="236">
        <v>1</v>
      </c>
      <c r="AE58" s="236">
        <v>1</v>
      </c>
      <c r="AF58" s="236">
        <v>2</v>
      </c>
      <c r="AG58" s="236">
        <v>0</v>
      </c>
      <c r="AH58" s="236">
        <v>2</v>
      </c>
      <c r="AI58" s="59" t="s">
        <v>101</v>
      </c>
      <c r="AJ58" s="60" t="s">
        <v>2</v>
      </c>
      <c r="AK58" s="142" t="s">
        <v>60</v>
      </c>
      <c r="AL58" s="166" t="s">
        <v>60</v>
      </c>
      <c r="AM58" s="90">
        <v>11</v>
      </c>
      <c r="AN58" s="90">
        <v>11</v>
      </c>
      <c r="AO58" s="90">
        <v>11</v>
      </c>
      <c r="AP58" s="90">
        <v>11</v>
      </c>
      <c r="AQ58" s="142">
        <f t="shared" si="5"/>
        <v>44</v>
      </c>
      <c r="AR58" s="77">
        <v>2027</v>
      </c>
    </row>
    <row r="59" spans="1:44" s="19" customFormat="1" ht="98.25" customHeight="1">
      <c r="A59" s="244"/>
      <c r="B59" s="245"/>
      <c r="C59" s="245"/>
      <c r="D59" s="245"/>
      <c r="E59" s="245"/>
      <c r="F59" s="245"/>
      <c r="G59" s="245"/>
      <c r="H59" s="245"/>
      <c r="I59" s="246">
        <f aca="true" t="shared" si="6" ref="I59:AH59">I111</f>
        <v>0</v>
      </c>
      <c r="J59" s="246">
        <f t="shared" si="6"/>
        <v>3</v>
      </c>
      <c r="K59" s="246">
        <f t="shared" si="6"/>
        <v>2</v>
      </c>
      <c r="L59" s="246">
        <f t="shared" si="6"/>
        <v>0</v>
      </c>
      <c r="M59" s="246">
        <f t="shared" si="6"/>
        <v>8</v>
      </c>
      <c r="N59" s="246">
        <f t="shared" si="6"/>
        <v>0</v>
      </c>
      <c r="O59" s="246">
        <f t="shared" si="6"/>
        <v>1</v>
      </c>
      <c r="P59" s="246">
        <f t="shared" si="6"/>
        <v>0</v>
      </c>
      <c r="Q59" s="246">
        <f t="shared" si="6"/>
        <v>4</v>
      </c>
      <c r="R59" s="246">
        <f t="shared" si="6"/>
        <v>1</v>
      </c>
      <c r="S59" s="246">
        <f t="shared" si="6"/>
        <v>0</v>
      </c>
      <c r="T59" s="246">
        <f t="shared" si="6"/>
        <v>2</v>
      </c>
      <c r="U59" s="246">
        <f t="shared" si="6"/>
        <v>1</v>
      </c>
      <c r="V59" s="246">
        <f t="shared" si="6"/>
        <v>0</v>
      </c>
      <c r="W59" s="246">
        <f t="shared" si="6"/>
        <v>9</v>
      </c>
      <c r="X59" s="246">
        <f t="shared" si="6"/>
        <v>2</v>
      </c>
      <c r="Y59" s="246">
        <f t="shared" si="6"/>
        <v>0</v>
      </c>
      <c r="Z59" s="246">
        <f t="shared" si="6"/>
        <v>0</v>
      </c>
      <c r="AA59" s="246">
        <f t="shared" si="6"/>
        <v>4</v>
      </c>
      <c r="AB59" s="246">
        <f t="shared" si="6"/>
        <v>1</v>
      </c>
      <c r="AC59" s="246">
        <f t="shared" si="6"/>
        <v>1</v>
      </c>
      <c r="AD59" s="246">
        <v>1</v>
      </c>
      <c r="AE59" s="246">
        <f t="shared" si="6"/>
        <v>1</v>
      </c>
      <c r="AF59" s="246">
        <v>3</v>
      </c>
      <c r="AG59" s="246">
        <f t="shared" si="6"/>
        <v>0</v>
      </c>
      <c r="AH59" s="246">
        <f t="shared" si="6"/>
        <v>0</v>
      </c>
      <c r="AI59" s="55" t="s">
        <v>102</v>
      </c>
      <c r="AJ59" s="56" t="s">
        <v>11</v>
      </c>
      <c r="AK59" s="99" t="s">
        <v>60</v>
      </c>
      <c r="AL59" s="161" t="s">
        <v>60</v>
      </c>
      <c r="AM59" s="98">
        <v>0</v>
      </c>
      <c r="AN59" s="98">
        <v>0</v>
      </c>
      <c r="AO59" s="98">
        <v>0</v>
      </c>
      <c r="AP59" s="98">
        <v>0</v>
      </c>
      <c r="AQ59" s="99">
        <f t="shared" si="5"/>
        <v>0</v>
      </c>
      <c r="AR59" s="76">
        <v>2027</v>
      </c>
    </row>
    <row r="60" spans="1:44" s="19" customFormat="1" ht="37.5" customHeight="1">
      <c r="A60" s="244"/>
      <c r="B60" s="245"/>
      <c r="C60" s="245"/>
      <c r="D60" s="245"/>
      <c r="E60" s="245"/>
      <c r="F60" s="245"/>
      <c r="G60" s="245"/>
      <c r="H60" s="245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>
        <v>0</v>
      </c>
      <c r="AA60" s="236">
        <v>4</v>
      </c>
      <c r="AB60" s="236">
        <v>1</v>
      </c>
      <c r="AC60" s="236">
        <v>1</v>
      </c>
      <c r="AD60" s="236">
        <v>1</v>
      </c>
      <c r="AE60" s="236">
        <v>1</v>
      </c>
      <c r="AF60" s="236">
        <v>3</v>
      </c>
      <c r="AG60" s="236">
        <v>0</v>
      </c>
      <c r="AH60" s="236">
        <v>1</v>
      </c>
      <c r="AI60" s="59" t="s">
        <v>103</v>
      </c>
      <c r="AJ60" s="60" t="s">
        <v>2</v>
      </c>
      <c r="AK60" s="142" t="s">
        <v>60</v>
      </c>
      <c r="AL60" s="166" t="s">
        <v>60</v>
      </c>
      <c r="AM60" s="90">
        <v>0</v>
      </c>
      <c r="AN60" s="90">
        <v>0</v>
      </c>
      <c r="AO60" s="90">
        <v>0</v>
      </c>
      <c r="AP60" s="90">
        <v>0</v>
      </c>
      <c r="AQ60" s="142">
        <f t="shared" si="5"/>
        <v>0</v>
      </c>
      <c r="AR60" s="77">
        <v>2027</v>
      </c>
    </row>
    <row r="61" spans="1:44" s="19" customFormat="1" ht="79.5" customHeight="1">
      <c r="A61" s="244"/>
      <c r="B61" s="245"/>
      <c r="C61" s="245"/>
      <c r="D61" s="245"/>
      <c r="E61" s="245"/>
      <c r="F61" s="245"/>
      <c r="G61" s="245"/>
      <c r="H61" s="245"/>
      <c r="I61" s="246">
        <f aca="true" t="shared" si="7" ref="I61:AH61">I88</f>
        <v>0</v>
      </c>
      <c r="J61" s="246">
        <f t="shared" si="7"/>
        <v>3</v>
      </c>
      <c r="K61" s="246">
        <f t="shared" si="7"/>
        <v>2</v>
      </c>
      <c r="L61" s="246">
        <f t="shared" si="7"/>
        <v>0</v>
      </c>
      <c r="M61" s="246">
        <f t="shared" si="7"/>
        <v>8</v>
      </c>
      <c r="N61" s="246">
        <f t="shared" si="7"/>
        <v>0</v>
      </c>
      <c r="O61" s="246">
        <f t="shared" si="7"/>
        <v>1</v>
      </c>
      <c r="P61" s="246">
        <f t="shared" si="7"/>
        <v>0</v>
      </c>
      <c r="Q61" s="246">
        <f t="shared" si="7"/>
        <v>4</v>
      </c>
      <c r="R61" s="246">
        <f t="shared" si="7"/>
        <v>1</v>
      </c>
      <c r="S61" s="246">
        <f t="shared" si="7"/>
        <v>0</v>
      </c>
      <c r="T61" s="246">
        <f t="shared" si="7"/>
        <v>2</v>
      </c>
      <c r="U61" s="246" t="str">
        <f t="shared" si="7"/>
        <v>S</v>
      </c>
      <c r="V61" s="246">
        <f t="shared" si="7"/>
        <v>0</v>
      </c>
      <c r="W61" s="246">
        <f t="shared" si="7"/>
        <v>6</v>
      </c>
      <c r="X61" s="246">
        <f t="shared" si="7"/>
        <v>8</v>
      </c>
      <c r="Y61" s="246">
        <f t="shared" si="7"/>
        <v>0</v>
      </c>
      <c r="Z61" s="246">
        <f t="shared" si="7"/>
        <v>0</v>
      </c>
      <c r="AA61" s="246">
        <f t="shared" si="7"/>
        <v>4</v>
      </c>
      <c r="AB61" s="246">
        <f t="shared" si="7"/>
        <v>1</v>
      </c>
      <c r="AC61" s="246">
        <f t="shared" si="7"/>
        <v>1</v>
      </c>
      <c r="AD61" s="246">
        <v>1</v>
      </c>
      <c r="AE61" s="246">
        <v>1</v>
      </c>
      <c r="AF61" s="246">
        <v>4</v>
      </c>
      <c r="AG61" s="246">
        <f t="shared" si="7"/>
        <v>0</v>
      </c>
      <c r="AH61" s="246">
        <f t="shared" si="7"/>
        <v>0</v>
      </c>
      <c r="AI61" s="55" t="s">
        <v>104</v>
      </c>
      <c r="AJ61" s="56" t="s">
        <v>11</v>
      </c>
      <c r="AK61" s="99" t="s">
        <v>60</v>
      </c>
      <c r="AL61" s="161" t="s">
        <v>60</v>
      </c>
      <c r="AM61" s="82">
        <v>12000</v>
      </c>
      <c r="AN61" s="82">
        <v>12000</v>
      </c>
      <c r="AO61" s="82">
        <v>12000</v>
      </c>
      <c r="AP61" s="82">
        <v>12000</v>
      </c>
      <c r="AQ61" s="82">
        <f t="shared" si="5"/>
        <v>48000</v>
      </c>
      <c r="AR61" s="76">
        <v>2027</v>
      </c>
    </row>
    <row r="62" spans="1:44" s="19" customFormat="1" ht="117.75" customHeight="1">
      <c r="A62" s="244"/>
      <c r="B62" s="245"/>
      <c r="C62" s="245"/>
      <c r="D62" s="245"/>
      <c r="E62" s="245"/>
      <c r="F62" s="245"/>
      <c r="G62" s="245"/>
      <c r="H62" s="245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>
        <v>0</v>
      </c>
      <c r="AA62" s="236">
        <v>4</v>
      </c>
      <c r="AB62" s="236">
        <v>1</v>
      </c>
      <c r="AC62" s="236">
        <v>1</v>
      </c>
      <c r="AD62" s="236">
        <v>1</v>
      </c>
      <c r="AE62" s="236">
        <v>1</v>
      </c>
      <c r="AF62" s="236">
        <v>4</v>
      </c>
      <c r="AG62" s="236">
        <v>0</v>
      </c>
      <c r="AH62" s="236">
        <v>1</v>
      </c>
      <c r="AI62" s="59" t="s">
        <v>105</v>
      </c>
      <c r="AJ62" s="60" t="s">
        <v>2</v>
      </c>
      <c r="AK62" s="142" t="s">
        <v>60</v>
      </c>
      <c r="AL62" s="166" t="s">
        <v>60</v>
      </c>
      <c r="AM62" s="122">
        <v>3</v>
      </c>
      <c r="AN62" s="122">
        <v>3</v>
      </c>
      <c r="AO62" s="122">
        <v>3</v>
      </c>
      <c r="AP62" s="122">
        <v>3</v>
      </c>
      <c r="AQ62" s="142">
        <f t="shared" si="5"/>
        <v>12</v>
      </c>
      <c r="AR62" s="77">
        <v>2027</v>
      </c>
    </row>
    <row r="63" spans="1:50" s="19" customFormat="1" ht="82.5" customHeight="1">
      <c r="A63" s="244"/>
      <c r="B63" s="245"/>
      <c r="C63" s="245"/>
      <c r="D63" s="245"/>
      <c r="E63" s="245"/>
      <c r="F63" s="245"/>
      <c r="G63" s="245"/>
      <c r="H63" s="245"/>
      <c r="I63" s="246">
        <f aca="true" t="shared" si="8" ref="I63:AH63">I90</f>
        <v>0</v>
      </c>
      <c r="J63" s="246">
        <f t="shared" si="8"/>
        <v>3</v>
      </c>
      <c r="K63" s="246">
        <f t="shared" si="8"/>
        <v>2</v>
      </c>
      <c r="L63" s="246">
        <f t="shared" si="8"/>
        <v>0</v>
      </c>
      <c r="M63" s="246">
        <f t="shared" si="8"/>
        <v>8</v>
      </c>
      <c r="N63" s="246">
        <f t="shared" si="8"/>
        <v>0</v>
      </c>
      <c r="O63" s="246">
        <f t="shared" si="8"/>
        <v>1</v>
      </c>
      <c r="P63" s="246">
        <f t="shared" si="8"/>
        <v>0</v>
      </c>
      <c r="Q63" s="246">
        <f t="shared" si="8"/>
        <v>4</v>
      </c>
      <c r="R63" s="246">
        <f t="shared" si="8"/>
        <v>1</v>
      </c>
      <c r="S63" s="246">
        <f t="shared" si="8"/>
        <v>0</v>
      </c>
      <c r="T63" s="246">
        <f t="shared" si="8"/>
        <v>2</v>
      </c>
      <c r="U63" s="246">
        <f t="shared" si="8"/>
        <v>1</v>
      </c>
      <c r="V63" s="246">
        <f t="shared" si="8"/>
        <v>0</v>
      </c>
      <c r="W63" s="246">
        <f t="shared" si="8"/>
        <v>6</v>
      </c>
      <c r="X63" s="246">
        <f t="shared" si="8"/>
        <v>8</v>
      </c>
      <c r="Y63" s="246">
        <f t="shared" si="8"/>
        <v>0</v>
      </c>
      <c r="Z63" s="246">
        <f t="shared" si="8"/>
        <v>0</v>
      </c>
      <c r="AA63" s="246">
        <f t="shared" si="8"/>
        <v>4</v>
      </c>
      <c r="AB63" s="246">
        <f t="shared" si="8"/>
        <v>1</v>
      </c>
      <c r="AC63" s="246">
        <f t="shared" si="8"/>
        <v>1</v>
      </c>
      <c r="AD63" s="246">
        <v>1</v>
      </c>
      <c r="AE63" s="246">
        <v>1</v>
      </c>
      <c r="AF63" s="246">
        <v>5</v>
      </c>
      <c r="AG63" s="246">
        <f t="shared" si="8"/>
        <v>0</v>
      </c>
      <c r="AH63" s="246">
        <f t="shared" si="8"/>
        <v>0</v>
      </c>
      <c r="AI63" s="55" t="s">
        <v>106</v>
      </c>
      <c r="AJ63" s="56" t="s">
        <v>11</v>
      </c>
      <c r="AK63" s="99" t="s">
        <v>60</v>
      </c>
      <c r="AL63" s="161" t="s">
        <v>60</v>
      </c>
      <c r="AM63" s="82">
        <v>937937.31</v>
      </c>
      <c r="AN63" s="82">
        <v>937937.31</v>
      </c>
      <c r="AO63" s="82">
        <v>937937.31</v>
      </c>
      <c r="AP63" s="82">
        <v>0</v>
      </c>
      <c r="AQ63" s="82">
        <f t="shared" si="5"/>
        <v>2813811.93</v>
      </c>
      <c r="AR63" s="76">
        <v>2027</v>
      </c>
      <c r="AS63" s="212"/>
      <c r="AT63" s="212"/>
      <c r="AU63" s="212"/>
      <c r="AV63" s="212"/>
      <c r="AW63" s="212"/>
      <c r="AX63" s="212"/>
    </row>
    <row r="64" spans="1:44" s="19" customFormat="1" ht="122.25" customHeight="1">
      <c r="A64" s="244"/>
      <c r="B64" s="245"/>
      <c r="C64" s="245"/>
      <c r="D64" s="245"/>
      <c r="E64" s="245"/>
      <c r="F64" s="245"/>
      <c r="G64" s="245"/>
      <c r="H64" s="245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>
        <v>0</v>
      </c>
      <c r="AA64" s="236">
        <v>4</v>
      </c>
      <c r="AB64" s="236">
        <v>1</v>
      </c>
      <c r="AC64" s="236">
        <v>1</v>
      </c>
      <c r="AD64" s="236">
        <v>1</v>
      </c>
      <c r="AE64" s="236">
        <v>1</v>
      </c>
      <c r="AF64" s="236">
        <v>5</v>
      </c>
      <c r="AG64" s="236">
        <v>0</v>
      </c>
      <c r="AH64" s="236">
        <v>1</v>
      </c>
      <c r="AI64" s="59" t="s">
        <v>107</v>
      </c>
      <c r="AJ64" s="60" t="s">
        <v>2</v>
      </c>
      <c r="AK64" s="142" t="s">
        <v>60</v>
      </c>
      <c r="AL64" s="166" t="s">
        <v>60</v>
      </c>
      <c r="AM64" s="90">
        <v>3</v>
      </c>
      <c r="AN64" s="90">
        <v>3</v>
      </c>
      <c r="AO64" s="90">
        <v>3</v>
      </c>
      <c r="AP64" s="90">
        <v>0</v>
      </c>
      <c r="AQ64" s="142">
        <f t="shared" si="5"/>
        <v>9</v>
      </c>
      <c r="AR64" s="77">
        <v>2027</v>
      </c>
    </row>
    <row r="65" spans="1:44" s="19" customFormat="1" ht="122.25" customHeight="1">
      <c r="A65" s="244"/>
      <c r="B65" s="245"/>
      <c r="C65" s="245"/>
      <c r="D65" s="245"/>
      <c r="E65" s="245"/>
      <c r="F65" s="245"/>
      <c r="G65" s="245"/>
      <c r="H65" s="245"/>
      <c r="I65" s="246">
        <v>0</v>
      </c>
      <c r="J65" s="246">
        <v>3</v>
      </c>
      <c r="K65" s="246">
        <v>2</v>
      </c>
      <c r="L65" s="246">
        <v>0</v>
      </c>
      <c r="M65" s="246">
        <v>8</v>
      </c>
      <c r="N65" s="246">
        <v>0</v>
      </c>
      <c r="O65" s="246">
        <v>1</v>
      </c>
      <c r="P65" s="246">
        <v>0</v>
      </c>
      <c r="Q65" s="246">
        <v>4</v>
      </c>
      <c r="R65" s="246">
        <v>1</v>
      </c>
      <c r="S65" s="246">
        <v>0</v>
      </c>
      <c r="T65" s="246">
        <v>2</v>
      </c>
      <c r="U65" s="246">
        <v>2</v>
      </c>
      <c r="V65" s="246">
        <v>0</v>
      </c>
      <c r="W65" s="246">
        <v>1</v>
      </c>
      <c r="X65" s="246">
        <v>2</v>
      </c>
      <c r="Y65" s="246" t="s">
        <v>19</v>
      </c>
      <c r="Z65" s="246">
        <v>0</v>
      </c>
      <c r="AA65" s="246">
        <v>4</v>
      </c>
      <c r="AB65" s="246">
        <v>1</v>
      </c>
      <c r="AC65" s="246">
        <v>1</v>
      </c>
      <c r="AD65" s="246">
        <v>1</v>
      </c>
      <c r="AE65" s="246">
        <v>1</v>
      </c>
      <c r="AF65" s="246">
        <v>6</v>
      </c>
      <c r="AG65" s="246">
        <v>0</v>
      </c>
      <c r="AH65" s="246">
        <v>0</v>
      </c>
      <c r="AI65" s="55" t="s">
        <v>108</v>
      </c>
      <c r="AJ65" s="56" t="s">
        <v>11</v>
      </c>
      <c r="AK65" s="99" t="s">
        <v>60</v>
      </c>
      <c r="AL65" s="82" t="s">
        <v>60</v>
      </c>
      <c r="AM65" s="82">
        <f>150000+150000</f>
        <v>300000</v>
      </c>
      <c r="AN65" s="82">
        <v>0</v>
      </c>
      <c r="AO65" s="82">
        <v>0</v>
      </c>
      <c r="AP65" s="82">
        <v>0</v>
      </c>
      <c r="AQ65" s="82">
        <f>AM65</f>
        <v>300000</v>
      </c>
      <c r="AR65" s="76">
        <v>2024</v>
      </c>
    </row>
    <row r="66" spans="1:44" s="19" customFormat="1" ht="38.25" customHeight="1">
      <c r="A66" s="244"/>
      <c r="B66" s="245"/>
      <c r="C66" s="245"/>
      <c r="D66" s="245"/>
      <c r="E66" s="245"/>
      <c r="F66" s="245"/>
      <c r="G66" s="245"/>
      <c r="H66" s="245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>
        <v>0</v>
      </c>
      <c r="AA66" s="236">
        <v>4</v>
      </c>
      <c r="AB66" s="236">
        <v>1</v>
      </c>
      <c r="AC66" s="236">
        <v>1</v>
      </c>
      <c r="AD66" s="236">
        <v>1</v>
      </c>
      <c r="AE66" s="236">
        <v>1</v>
      </c>
      <c r="AF66" s="236">
        <v>6</v>
      </c>
      <c r="AG66" s="236">
        <v>0</v>
      </c>
      <c r="AH66" s="236">
        <v>1</v>
      </c>
      <c r="AI66" s="59" t="s">
        <v>109</v>
      </c>
      <c r="AJ66" s="60" t="s">
        <v>2</v>
      </c>
      <c r="AK66" s="142" t="s">
        <v>60</v>
      </c>
      <c r="AL66" s="122" t="s">
        <v>60</v>
      </c>
      <c r="AM66" s="90">
        <v>1</v>
      </c>
      <c r="AN66" s="90">
        <v>0</v>
      </c>
      <c r="AO66" s="90">
        <v>0</v>
      </c>
      <c r="AP66" s="90">
        <v>0</v>
      </c>
      <c r="AQ66" s="142">
        <f>AM66</f>
        <v>1</v>
      </c>
      <c r="AR66" s="77">
        <v>2024</v>
      </c>
    </row>
    <row r="67" spans="1:44" s="19" customFormat="1" ht="78.75" customHeight="1">
      <c r="A67" s="244"/>
      <c r="B67" s="245"/>
      <c r="C67" s="245"/>
      <c r="D67" s="245"/>
      <c r="E67" s="245"/>
      <c r="F67" s="245"/>
      <c r="G67" s="245"/>
      <c r="H67" s="245"/>
      <c r="I67" s="251">
        <v>0</v>
      </c>
      <c r="J67" s="251">
        <v>3</v>
      </c>
      <c r="K67" s="251">
        <v>2</v>
      </c>
      <c r="L67" s="251">
        <v>0</v>
      </c>
      <c r="M67" s="251">
        <v>8</v>
      </c>
      <c r="N67" s="251">
        <v>0</v>
      </c>
      <c r="O67" s="251">
        <v>1</v>
      </c>
      <c r="P67" s="251">
        <v>0</v>
      </c>
      <c r="Q67" s="251">
        <v>4</v>
      </c>
      <c r="R67" s="251">
        <v>1</v>
      </c>
      <c r="S67" s="251">
        <v>0</v>
      </c>
      <c r="T67" s="251">
        <v>1</v>
      </c>
      <c r="U67" s="252" t="s">
        <v>27</v>
      </c>
      <c r="V67" s="251">
        <v>5</v>
      </c>
      <c r="W67" s="251">
        <v>1</v>
      </c>
      <c r="X67" s="251">
        <v>9</v>
      </c>
      <c r="Y67" s="251">
        <v>9</v>
      </c>
      <c r="Z67" s="251">
        <v>0</v>
      </c>
      <c r="AA67" s="251">
        <v>4</v>
      </c>
      <c r="AB67" s="251">
        <v>1</v>
      </c>
      <c r="AC67" s="251">
        <v>1</v>
      </c>
      <c r="AD67" s="251">
        <v>1</v>
      </c>
      <c r="AE67" s="251">
        <v>1</v>
      </c>
      <c r="AF67" s="251">
        <v>7</v>
      </c>
      <c r="AG67" s="251">
        <v>0</v>
      </c>
      <c r="AH67" s="251">
        <v>0</v>
      </c>
      <c r="AI67" s="55" t="s">
        <v>110</v>
      </c>
      <c r="AJ67" s="56" t="s">
        <v>11</v>
      </c>
      <c r="AK67" s="99" t="s">
        <v>60</v>
      </c>
      <c r="AL67" s="82" t="s">
        <v>60</v>
      </c>
      <c r="AM67" s="82">
        <v>175000</v>
      </c>
      <c r="AN67" s="98">
        <v>0</v>
      </c>
      <c r="AO67" s="98">
        <v>0</v>
      </c>
      <c r="AP67" s="98">
        <v>0</v>
      </c>
      <c r="AQ67" s="82">
        <f>AM67+AN67+AO67+AP67</f>
        <v>175000</v>
      </c>
      <c r="AR67" s="76">
        <v>2024</v>
      </c>
    </row>
    <row r="68" spans="1:44" s="19" customFormat="1" ht="59.25" customHeight="1">
      <c r="A68" s="244"/>
      <c r="B68" s="245"/>
      <c r="C68" s="245"/>
      <c r="D68" s="245"/>
      <c r="E68" s="245"/>
      <c r="F68" s="245"/>
      <c r="G68" s="245"/>
      <c r="H68" s="245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>
        <v>0</v>
      </c>
      <c r="AA68" s="236">
        <v>4</v>
      </c>
      <c r="AB68" s="236">
        <v>1</v>
      </c>
      <c r="AC68" s="236">
        <v>1</v>
      </c>
      <c r="AD68" s="236">
        <v>1</v>
      </c>
      <c r="AE68" s="236">
        <v>1</v>
      </c>
      <c r="AF68" s="236">
        <v>7</v>
      </c>
      <c r="AG68" s="236">
        <v>0</v>
      </c>
      <c r="AH68" s="236">
        <v>1</v>
      </c>
      <c r="AI68" s="59" t="s">
        <v>111</v>
      </c>
      <c r="AJ68" s="60" t="s">
        <v>2</v>
      </c>
      <c r="AK68" s="142" t="s">
        <v>60</v>
      </c>
      <c r="AL68" s="122" t="s">
        <v>60</v>
      </c>
      <c r="AM68" s="90">
        <v>1</v>
      </c>
      <c r="AN68" s="90">
        <v>0</v>
      </c>
      <c r="AO68" s="90">
        <v>0</v>
      </c>
      <c r="AP68" s="90">
        <v>0</v>
      </c>
      <c r="AQ68" s="122">
        <f>AM68+AN68+AO68+AP68</f>
        <v>1</v>
      </c>
      <c r="AR68" s="77">
        <v>2024</v>
      </c>
    </row>
    <row r="69" spans="1:44" s="202" customFormat="1" ht="56.25">
      <c r="A69" s="240"/>
      <c r="B69" s="241"/>
      <c r="C69" s="241"/>
      <c r="D69" s="241"/>
      <c r="E69" s="241"/>
      <c r="F69" s="241"/>
      <c r="G69" s="241"/>
      <c r="H69" s="241"/>
      <c r="I69" s="242">
        <v>0</v>
      </c>
      <c r="J69" s="242">
        <v>0</v>
      </c>
      <c r="K69" s="242">
        <v>0</v>
      </c>
      <c r="L69" s="242">
        <v>0</v>
      </c>
      <c r="M69" s="242">
        <v>0</v>
      </c>
      <c r="N69" s="242">
        <v>0</v>
      </c>
      <c r="O69" s="242">
        <v>0</v>
      </c>
      <c r="P69" s="242">
        <v>0</v>
      </c>
      <c r="Q69" s="242">
        <v>0</v>
      </c>
      <c r="R69" s="242">
        <v>0</v>
      </c>
      <c r="S69" s="242">
        <v>0</v>
      </c>
      <c r="T69" s="242">
        <v>0</v>
      </c>
      <c r="U69" s="242">
        <v>0</v>
      </c>
      <c r="V69" s="242">
        <v>0</v>
      </c>
      <c r="W69" s="242">
        <v>0</v>
      </c>
      <c r="X69" s="242">
        <v>0</v>
      </c>
      <c r="Y69" s="242">
        <v>0</v>
      </c>
      <c r="Z69" s="242">
        <v>0</v>
      </c>
      <c r="AA69" s="242">
        <v>4</v>
      </c>
      <c r="AB69" s="242">
        <v>1</v>
      </c>
      <c r="AC69" s="242">
        <v>1</v>
      </c>
      <c r="AD69" s="242">
        <v>2</v>
      </c>
      <c r="AE69" s="242">
        <v>0</v>
      </c>
      <c r="AF69" s="242">
        <v>0</v>
      </c>
      <c r="AG69" s="242">
        <v>0</v>
      </c>
      <c r="AH69" s="242">
        <v>0</v>
      </c>
      <c r="AI69" s="187" t="s">
        <v>112</v>
      </c>
      <c r="AJ69" s="68" t="s">
        <v>11</v>
      </c>
      <c r="AK69" s="199">
        <f>AK72+AK76+AK79+AK82+AK88+AK90+AK94+AK102+AK100</f>
        <v>50569038.269999996</v>
      </c>
      <c r="AL69" s="200">
        <f>AL72+AL76+AL79+AL82+AL88+AL90+AL94+AL102+AL100+AL104+AL107+AL109+AL111</f>
        <v>60540009.56</v>
      </c>
      <c r="AM69" s="199">
        <f>AM72+AM76+AM79+AM82+AM88+AM90+AM94+AM102+AM100+AM107+AM113</f>
        <v>59528300.44</v>
      </c>
      <c r="AN69" s="199">
        <f>AN72+AN76+AN79+AN82+AN88+AN90+AN94+AN102+AN100+AN107+AN113</f>
        <v>57797300.44</v>
      </c>
      <c r="AO69" s="199">
        <f>AO72+AO76+AO79+AO82+AO88+AO90+AO94+AO102+AO100+AO107+AO113</f>
        <v>53097300.44</v>
      </c>
      <c r="AP69" s="199">
        <f>AP72+AP76+AP79+AP82+AP88+AP90+AP94+AP102+AP100+AP107+AP113</f>
        <v>24651433.32</v>
      </c>
      <c r="AQ69" s="189">
        <f aca="true" t="shared" si="9" ref="AQ69:AQ75">SUM(AK69:AP69)</f>
        <v>306183382.46999997</v>
      </c>
      <c r="AR69" s="201">
        <v>2027</v>
      </c>
    </row>
    <row r="70" spans="1:44" s="19" customFormat="1" ht="75">
      <c r="A70" s="233"/>
      <c r="B70" s="234"/>
      <c r="C70" s="234"/>
      <c r="D70" s="234"/>
      <c r="E70" s="234"/>
      <c r="F70" s="234"/>
      <c r="G70" s="234"/>
      <c r="H70" s="234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>
        <v>0</v>
      </c>
      <c r="AA70" s="235">
        <v>4</v>
      </c>
      <c r="AB70" s="235">
        <v>1</v>
      </c>
      <c r="AC70" s="235">
        <v>1</v>
      </c>
      <c r="AD70" s="235">
        <v>2</v>
      </c>
      <c r="AE70" s="235">
        <v>0</v>
      </c>
      <c r="AF70" s="235">
        <v>0</v>
      </c>
      <c r="AG70" s="235">
        <v>0</v>
      </c>
      <c r="AH70" s="235">
        <v>1</v>
      </c>
      <c r="AI70" s="48" t="s">
        <v>113</v>
      </c>
      <c r="AJ70" s="49" t="s">
        <v>2</v>
      </c>
      <c r="AK70" s="73">
        <v>102</v>
      </c>
      <c r="AL70" s="154">
        <v>106</v>
      </c>
      <c r="AM70" s="73">
        <v>102</v>
      </c>
      <c r="AN70" s="73">
        <v>102</v>
      </c>
      <c r="AO70" s="73">
        <v>102</v>
      </c>
      <c r="AP70" s="73">
        <v>102</v>
      </c>
      <c r="AQ70" s="73">
        <f t="shared" si="9"/>
        <v>616</v>
      </c>
      <c r="AR70" s="77">
        <v>2027</v>
      </c>
    </row>
    <row r="71" spans="1:44" s="19" customFormat="1" ht="75">
      <c r="A71" s="233"/>
      <c r="B71" s="234"/>
      <c r="C71" s="234"/>
      <c r="D71" s="234"/>
      <c r="E71" s="234"/>
      <c r="F71" s="234"/>
      <c r="G71" s="234"/>
      <c r="H71" s="234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>
        <v>0</v>
      </c>
      <c r="AA71" s="235">
        <v>4</v>
      </c>
      <c r="AB71" s="235">
        <v>1</v>
      </c>
      <c r="AC71" s="235">
        <v>1</v>
      </c>
      <c r="AD71" s="235">
        <v>2</v>
      </c>
      <c r="AE71" s="235">
        <v>0</v>
      </c>
      <c r="AF71" s="235">
        <v>0</v>
      </c>
      <c r="AG71" s="235">
        <v>0</v>
      </c>
      <c r="AH71" s="235">
        <v>2</v>
      </c>
      <c r="AI71" s="48" t="s">
        <v>114</v>
      </c>
      <c r="AJ71" s="49" t="s">
        <v>3</v>
      </c>
      <c r="AK71" s="73">
        <v>1567</v>
      </c>
      <c r="AL71" s="154">
        <v>1592</v>
      </c>
      <c r="AM71" s="73">
        <v>1570</v>
      </c>
      <c r="AN71" s="73">
        <v>1570</v>
      </c>
      <c r="AO71" s="73">
        <v>1570</v>
      </c>
      <c r="AP71" s="73">
        <v>1570</v>
      </c>
      <c r="AQ71" s="73">
        <f t="shared" si="9"/>
        <v>9439</v>
      </c>
      <c r="AR71" s="77">
        <v>2027</v>
      </c>
    </row>
    <row r="72" spans="1:44" s="19" customFormat="1" ht="75">
      <c r="A72" s="233"/>
      <c r="B72" s="234"/>
      <c r="C72" s="234"/>
      <c r="D72" s="234"/>
      <c r="E72" s="234"/>
      <c r="F72" s="234"/>
      <c r="G72" s="234"/>
      <c r="H72" s="234"/>
      <c r="I72" s="246">
        <v>0</v>
      </c>
      <c r="J72" s="246">
        <v>3</v>
      </c>
      <c r="K72" s="246">
        <v>2</v>
      </c>
      <c r="L72" s="246">
        <v>0</v>
      </c>
      <c r="M72" s="246">
        <v>8</v>
      </c>
      <c r="N72" s="246">
        <v>0</v>
      </c>
      <c r="O72" s="246">
        <v>1</v>
      </c>
      <c r="P72" s="246">
        <v>0</v>
      </c>
      <c r="Q72" s="246">
        <v>4</v>
      </c>
      <c r="R72" s="246">
        <v>1</v>
      </c>
      <c r="S72" s="246">
        <v>0</v>
      </c>
      <c r="T72" s="246">
        <v>2</v>
      </c>
      <c r="U72" s="246">
        <v>2</v>
      </c>
      <c r="V72" s="246">
        <v>0</v>
      </c>
      <c r="W72" s="246">
        <v>0</v>
      </c>
      <c r="X72" s="246">
        <v>7</v>
      </c>
      <c r="Y72" s="246" t="s">
        <v>15</v>
      </c>
      <c r="Z72" s="246">
        <v>0</v>
      </c>
      <c r="AA72" s="246">
        <v>4</v>
      </c>
      <c r="AB72" s="246">
        <v>1</v>
      </c>
      <c r="AC72" s="246">
        <v>1</v>
      </c>
      <c r="AD72" s="246">
        <v>2</v>
      </c>
      <c r="AE72" s="246">
        <v>0</v>
      </c>
      <c r="AF72" s="246">
        <v>1</v>
      </c>
      <c r="AG72" s="246">
        <v>0</v>
      </c>
      <c r="AH72" s="246">
        <v>0</v>
      </c>
      <c r="AI72" s="51" t="s">
        <v>206</v>
      </c>
      <c r="AJ72" s="52" t="s">
        <v>11</v>
      </c>
      <c r="AK72" s="79">
        <f>16237462.43+382890.48+124409.55-101015.23-123.72+15100-36316</f>
        <v>16622407.51</v>
      </c>
      <c r="AL72" s="224">
        <v>16690102.57</v>
      </c>
      <c r="AM72" s="79">
        <f>19324862.14-2000000+250000</f>
        <v>17574862.14</v>
      </c>
      <c r="AN72" s="79">
        <f>19056862.14-2000000-232000</f>
        <v>16824862.14</v>
      </c>
      <c r="AO72" s="79">
        <f>16556862.14-2000000-232000</f>
        <v>14324862.14</v>
      </c>
      <c r="AP72" s="79">
        <f>14556862.14-232000</f>
        <v>14324862.14</v>
      </c>
      <c r="AQ72" s="75">
        <f t="shared" si="9"/>
        <v>96361958.64</v>
      </c>
      <c r="AR72" s="80">
        <v>2027</v>
      </c>
    </row>
    <row r="73" spans="1:44" s="19" customFormat="1" ht="56.25">
      <c r="A73" s="233"/>
      <c r="B73" s="234"/>
      <c r="C73" s="234"/>
      <c r="D73" s="234"/>
      <c r="E73" s="234"/>
      <c r="F73" s="234"/>
      <c r="G73" s="234"/>
      <c r="H73" s="234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>
        <v>0</v>
      </c>
      <c r="AA73" s="235">
        <v>4</v>
      </c>
      <c r="AB73" s="235">
        <v>1</v>
      </c>
      <c r="AC73" s="235">
        <v>1</v>
      </c>
      <c r="AD73" s="235">
        <v>2</v>
      </c>
      <c r="AE73" s="235">
        <v>0</v>
      </c>
      <c r="AF73" s="235">
        <v>1</v>
      </c>
      <c r="AG73" s="235">
        <v>0</v>
      </c>
      <c r="AH73" s="235">
        <v>1</v>
      </c>
      <c r="AI73" s="48" t="s">
        <v>115</v>
      </c>
      <c r="AJ73" s="49" t="s">
        <v>2</v>
      </c>
      <c r="AK73" s="73">
        <v>1478</v>
      </c>
      <c r="AL73" s="154">
        <v>1306</v>
      </c>
      <c r="AM73" s="73">
        <v>1550</v>
      </c>
      <c r="AN73" s="73">
        <v>1550</v>
      </c>
      <c r="AO73" s="73">
        <v>1550</v>
      </c>
      <c r="AP73" s="73">
        <v>1550</v>
      </c>
      <c r="AQ73" s="73">
        <f t="shared" si="9"/>
        <v>8984</v>
      </c>
      <c r="AR73" s="77">
        <v>2027</v>
      </c>
    </row>
    <row r="74" spans="1:44" s="19" customFormat="1" ht="56.25">
      <c r="A74" s="233"/>
      <c r="B74" s="234"/>
      <c r="C74" s="234"/>
      <c r="D74" s="234"/>
      <c r="E74" s="234"/>
      <c r="F74" s="234"/>
      <c r="G74" s="234"/>
      <c r="H74" s="234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>
        <v>0</v>
      </c>
      <c r="AA74" s="235">
        <v>4</v>
      </c>
      <c r="AB74" s="235">
        <v>1</v>
      </c>
      <c r="AC74" s="235">
        <v>1</v>
      </c>
      <c r="AD74" s="235">
        <v>2</v>
      </c>
      <c r="AE74" s="235">
        <v>0</v>
      </c>
      <c r="AF74" s="235">
        <v>1</v>
      </c>
      <c r="AG74" s="235">
        <v>0</v>
      </c>
      <c r="AH74" s="235">
        <v>2</v>
      </c>
      <c r="AI74" s="57" t="s">
        <v>116</v>
      </c>
      <c r="AJ74" s="58" t="s">
        <v>2</v>
      </c>
      <c r="AK74" s="78">
        <v>248</v>
      </c>
      <c r="AL74" s="168">
        <v>230</v>
      </c>
      <c r="AM74" s="78">
        <v>70</v>
      </c>
      <c r="AN74" s="78">
        <v>70</v>
      </c>
      <c r="AO74" s="78">
        <v>70</v>
      </c>
      <c r="AP74" s="73">
        <v>70</v>
      </c>
      <c r="AQ74" s="73">
        <f t="shared" si="9"/>
        <v>758</v>
      </c>
      <c r="AR74" s="77">
        <v>2027</v>
      </c>
    </row>
    <row r="75" spans="1:44" s="19" customFormat="1" ht="37.5">
      <c r="A75" s="233"/>
      <c r="B75" s="234"/>
      <c r="C75" s="234"/>
      <c r="D75" s="234"/>
      <c r="E75" s="234"/>
      <c r="F75" s="234"/>
      <c r="G75" s="234"/>
      <c r="H75" s="234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>
        <v>0</v>
      </c>
      <c r="AA75" s="235">
        <v>4</v>
      </c>
      <c r="AB75" s="235">
        <v>1</v>
      </c>
      <c r="AC75" s="235">
        <v>1</v>
      </c>
      <c r="AD75" s="235">
        <v>2</v>
      </c>
      <c r="AE75" s="235">
        <v>0</v>
      </c>
      <c r="AF75" s="235">
        <v>1</v>
      </c>
      <c r="AG75" s="235">
        <v>0</v>
      </c>
      <c r="AH75" s="235">
        <v>3</v>
      </c>
      <c r="AI75" s="48" t="s">
        <v>117</v>
      </c>
      <c r="AJ75" s="49" t="s">
        <v>4</v>
      </c>
      <c r="AK75" s="72">
        <v>80</v>
      </c>
      <c r="AL75" s="151">
        <v>80</v>
      </c>
      <c r="AM75" s="72">
        <v>80</v>
      </c>
      <c r="AN75" s="72">
        <v>80</v>
      </c>
      <c r="AO75" s="72">
        <v>80</v>
      </c>
      <c r="AP75" s="72">
        <v>80</v>
      </c>
      <c r="AQ75" s="73">
        <f t="shared" si="9"/>
        <v>480</v>
      </c>
      <c r="AR75" s="77">
        <v>2027</v>
      </c>
    </row>
    <row r="76" spans="1:44" s="19" customFormat="1" ht="56.25">
      <c r="A76" s="244"/>
      <c r="B76" s="245"/>
      <c r="C76" s="245"/>
      <c r="D76" s="245"/>
      <c r="E76" s="245"/>
      <c r="F76" s="245"/>
      <c r="G76" s="245"/>
      <c r="H76" s="245"/>
      <c r="I76" s="246">
        <v>0</v>
      </c>
      <c r="J76" s="246">
        <v>3</v>
      </c>
      <c r="K76" s="246">
        <v>2</v>
      </c>
      <c r="L76" s="246">
        <v>0</v>
      </c>
      <c r="M76" s="246">
        <v>8</v>
      </c>
      <c r="N76" s="246">
        <v>0</v>
      </c>
      <c r="O76" s="246">
        <v>8</v>
      </c>
      <c r="P76" s="246">
        <v>0</v>
      </c>
      <c r="Q76" s="246">
        <v>4</v>
      </c>
      <c r="R76" s="246">
        <v>1</v>
      </c>
      <c r="S76" s="246">
        <v>0</v>
      </c>
      <c r="T76" s="246">
        <v>2</v>
      </c>
      <c r="U76" s="246">
        <v>2</v>
      </c>
      <c r="V76" s="246">
        <v>0</v>
      </c>
      <c r="W76" s="246">
        <v>0</v>
      </c>
      <c r="X76" s="246">
        <v>7</v>
      </c>
      <c r="Y76" s="246" t="s">
        <v>15</v>
      </c>
      <c r="Z76" s="246">
        <v>0</v>
      </c>
      <c r="AA76" s="246">
        <v>4</v>
      </c>
      <c r="AB76" s="246">
        <v>1</v>
      </c>
      <c r="AC76" s="246">
        <v>1</v>
      </c>
      <c r="AD76" s="246">
        <v>2</v>
      </c>
      <c r="AE76" s="246">
        <v>0</v>
      </c>
      <c r="AF76" s="246">
        <v>2</v>
      </c>
      <c r="AG76" s="246">
        <v>0</v>
      </c>
      <c r="AH76" s="246">
        <v>0</v>
      </c>
      <c r="AI76" s="55" t="s">
        <v>118</v>
      </c>
      <c r="AJ76" s="56" t="s">
        <v>11</v>
      </c>
      <c r="AK76" s="82">
        <f>2152362.65+500000-50000</f>
        <v>2602362.65</v>
      </c>
      <c r="AL76" s="161">
        <v>1900000</v>
      </c>
      <c r="AM76" s="82">
        <v>2000000</v>
      </c>
      <c r="AN76" s="82">
        <v>2000000</v>
      </c>
      <c r="AO76" s="82">
        <v>2000000</v>
      </c>
      <c r="AP76" s="82">
        <v>2000000</v>
      </c>
      <c r="AQ76" s="82">
        <f>AK76+AL76+AM76+AN76+AO76+AP76</f>
        <v>12502362.65</v>
      </c>
      <c r="AR76" s="76">
        <v>2027</v>
      </c>
    </row>
    <row r="77" spans="1:44" s="19" customFormat="1" ht="56.25">
      <c r="A77" s="233"/>
      <c r="B77" s="234"/>
      <c r="C77" s="234"/>
      <c r="D77" s="234"/>
      <c r="E77" s="234"/>
      <c r="F77" s="234"/>
      <c r="G77" s="234"/>
      <c r="H77" s="234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>
        <v>0</v>
      </c>
      <c r="AA77" s="235">
        <v>4</v>
      </c>
      <c r="AB77" s="235">
        <v>1</v>
      </c>
      <c r="AC77" s="235">
        <v>1</v>
      </c>
      <c r="AD77" s="235">
        <v>2</v>
      </c>
      <c r="AE77" s="235">
        <v>0</v>
      </c>
      <c r="AF77" s="235">
        <v>2</v>
      </c>
      <c r="AG77" s="235">
        <v>0</v>
      </c>
      <c r="AH77" s="235">
        <v>1</v>
      </c>
      <c r="AI77" s="48" t="s">
        <v>119</v>
      </c>
      <c r="AJ77" s="49" t="s">
        <v>2</v>
      </c>
      <c r="AK77" s="72">
        <v>6</v>
      </c>
      <c r="AL77" s="151">
        <v>9</v>
      </c>
      <c r="AM77" s="72">
        <v>11</v>
      </c>
      <c r="AN77" s="72">
        <v>11</v>
      </c>
      <c r="AO77" s="72">
        <v>11</v>
      </c>
      <c r="AP77" s="72">
        <v>11</v>
      </c>
      <c r="AQ77" s="73">
        <v>11</v>
      </c>
      <c r="AR77" s="72">
        <v>2027</v>
      </c>
    </row>
    <row r="78" spans="1:44" s="19" customFormat="1" ht="56.25">
      <c r="A78" s="233"/>
      <c r="B78" s="234"/>
      <c r="C78" s="234"/>
      <c r="D78" s="234"/>
      <c r="E78" s="234"/>
      <c r="F78" s="234"/>
      <c r="G78" s="234"/>
      <c r="H78" s="234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>
        <v>0</v>
      </c>
      <c r="AA78" s="235">
        <v>4</v>
      </c>
      <c r="AB78" s="235">
        <v>1</v>
      </c>
      <c r="AC78" s="235">
        <v>1</v>
      </c>
      <c r="AD78" s="235">
        <v>2</v>
      </c>
      <c r="AE78" s="235">
        <v>0</v>
      </c>
      <c r="AF78" s="235">
        <v>2</v>
      </c>
      <c r="AG78" s="235">
        <v>0</v>
      </c>
      <c r="AH78" s="235">
        <v>2</v>
      </c>
      <c r="AI78" s="48" t="s">
        <v>120</v>
      </c>
      <c r="AJ78" s="49" t="s">
        <v>2</v>
      </c>
      <c r="AK78" s="72">
        <v>8097</v>
      </c>
      <c r="AL78" s="151">
        <v>9566</v>
      </c>
      <c r="AM78" s="72">
        <v>6200</v>
      </c>
      <c r="AN78" s="72">
        <v>6200</v>
      </c>
      <c r="AO78" s="72">
        <v>6200</v>
      </c>
      <c r="AP78" s="72">
        <v>6200</v>
      </c>
      <c r="AQ78" s="73">
        <f>AP78+AO78+AN78+AM78+AL78+AK78</f>
        <v>42463</v>
      </c>
      <c r="AR78" s="72">
        <v>2027</v>
      </c>
    </row>
    <row r="79" spans="1:44" s="19" customFormat="1" ht="75">
      <c r="A79" s="244"/>
      <c r="B79" s="245"/>
      <c r="C79" s="245"/>
      <c r="D79" s="245"/>
      <c r="E79" s="245"/>
      <c r="F79" s="245"/>
      <c r="G79" s="245"/>
      <c r="H79" s="245"/>
      <c r="I79" s="246">
        <v>0</v>
      </c>
      <c r="J79" s="246">
        <v>3</v>
      </c>
      <c r="K79" s="246">
        <v>2</v>
      </c>
      <c r="L79" s="246">
        <v>0</v>
      </c>
      <c r="M79" s="246">
        <v>8</v>
      </c>
      <c r="N79" s="246">
        <v>0</v>
      </c>
      <c r="O79" s="246">
        <v>1</v>
      </c>
      <c r="P79" s="246">
        <v>0</v>
      </c>
      <c r="Q79" s="246">
        <v>4</v>
      </c>
      <c r="R79" s="246">
        <v>1</v>
      </c>
      <c r="S79" s="246">
        <v>0</v>
      </c>
      <c r="T79" s="246">
        <v>2</v>
      </c>
      <c r="U79" s="246">
        <v>2</v>
      </c>
      <c r="V79" s="246">
        <v>0</v>
      </c>
      <c r="W79" s="246">
        <v>0</v>
      </c>
      <c r="X79" s="246">
        <v>7</v>
      </c>
      <c r="Y79" s="246" t="s">
        <v>15</v>
      </c>
      <c r="Z79" s="246">
        <v>0</v>
      </c>
      <c r="AA79" s="246">
        <v>4</v>
      </c>
      <c r="AB79" s="246">
        <v>1</v>
      </c>
      <c r="AC79" s="246">
        <v>1</v>
      </c>
      <c r="AD79" s="246">
        <v>2</v>
      </c>
      <c r="AE79" s="246">
        <v>0</v>
      </c>
      <c r="AF79" s="246">
        <v>3</v>
      </c>
      <c r="AG79" s="246">
        <v>0</v>
      </c>
      <c r="AH79" s="246">
        <v>0</v>
      </c>
      <c r="AI79" s="55" t="s">
        <v>121</v>
      </c>
      <c r="AJ79" s="56" t="s">
        <v>11</v>
      </c>
      <c r="AK79" s="79">
        <f>7852215.33+503010+54426.2+277468+152532-404.82</f>
        <v>8839246.709999999</v>
      </c>
      <c r="AL79" s="167">
        <v>9715528.64</v>
      </c>
      <c r="AM79" s="79">
        <f>12364438.61-1806867.43-1900000+53000</f>
        <v>8710571.18</v>
      </c>
      <c r="AN79" s="79">
        <f>12001438.61-1706867.43-1900000-125000</f>
        <v>8269571.18</v>
      </c>
      <c r="AO79" s="79">
        <f>9501438.61-1406867.43-1900000-125000</f>
        <v>6069571.18</v>
      </c>
      <c r="AP79" s="79">
        <f>8094571.18-1900000-125000</f>
        <v>6069571.18</v>
      </c>
      <c r="AQ79" s="75">
        <f aca="true" t="shared" si="10" ref="AQ79:AQ84">SUM(AK79:AP79)</f>
        <v>47674060.07</v>
      </c>
      <c r="AR79" s="80">
        <v>2027</v>
      </c>
    </row>
    <row r="80" spans="1:44" s="19" customFormat="1" ht="56.25">
      <c r="A80" s="233"/>
      <c r="B80" s="234"/>
      <c r="C80" s="234"/>
      <c r="D80" s="234"/>
      <c r="E80" s="234"/>
      <c r="F80" s="234"/>
      <c r="G80" s="234"/>
      <c r="H80" s="234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>
        <v>0</v>
      </c>
      <c r="AA80" s="235">
        <v>4</v>
      </c>
      <c r="AB80" s="235">
        <v>1</v>
      </c>
      <c r="AC80" s="235">
        <v>1</v>
      </c>
      <c r="AD80" s="235">
        <v>2</v>
      </c>
      <c r="AE80" s="235">
        <v>0</v>
      </c>
      <c r="AF80" s="235">
        <v>3</v>
      </c>
      <c r="AG80" s="235">
        <v>0</v>
      </c>
      <c r="AH80" s="235">
        <v>1</v>
      </c>
      <c r="AI80" s="48" t="s">
        <v>122</v>
      </c>
      <c r="AJ80" s="49" t="s">
        <v>2</v>
      </c>
      <c r="AK80" s="83">
        <v>185</v>
      </c>
      <c r="AL80" s="169">
        <v>188</v>
      </c>
      <c r="AM80" s="83">
        <v>210</v>
      </c>
      <c r="AN80" s="83">
        <v>210</v>
      </c>
      <c r="AO80" s="83">
        <v>210</v>
      </c>
      <c r="AP80" s="83">
        <v>210</v>
      </c>
      <c r="AQ80" s="83">
        <f t="shared" si="10"/>
        <v>1213</v>
      </c>
      <c r="AR80" s="77">
        <v>2027</v>
      </c>
    </row>
    <row r="81" spans="1:44" s="19" customFormat="1" ht="56.25">
      <c r="A81" s="233"/>
      <c r="B81" s="234"/>
      <c r="C81" s="234"/>
      <c r="D81" s="234"/>
      <c r="E81" s="234"/>
      <c r="F81" s="234"/>
      <c r="G81" s="234"/>
      <c r="H81" s="234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>
        <v>0</v>
      </c>
      <c r="AA81" s="235">
        <v>4</v>
      </c>
      <c r="AB81" s="235">
        <v>1</v>
      </c>
      <c r="AC81" s="235">
        <v>1</v>
      </c>
      <c r="AD81" s="235">
        <v>2</v>
      </c>
      <c r="AE81" s="235">
        <v>0</v>
      </c>
      <c r="AF81" s="235">
        <v>3</v>
      </c>
      <c r="AG81" s="235">
        <v>0</v>
      </c>
      <c r="AH81" s="235">
        <v>2</v>
      </c>
      <c r="AI81" s="48" t="s">
        <v>123</v>
      </c>
      <c r="AJ81" s="49" t="s">
        <v>4</v>
      </c>
      <c r="AK81" s="83">
        <v>80</v>
      </c>
      <c r="AL81" s="169">
        <v>80</v>
      </c>
      <c r="AM81" s="83">
        <v>80</v>
      </c>
      <c r="AN81" s="83">
        <v>80</v>
      </c>
      <c r="AO81" s="83">
        <v>80</v>
      </c>
      <c r="AP81" s="83">
        <v>80</v>
      </c>
      <c r="AQ81" s="83">
        <f t="shared" si="10"/>
        <v>480</v>
      </c>
      <c r="AR81" s="77">
        <v>2027</v>
      </c>
    </row>
    <row r="82" spans="1:44" s="19" customFormat="1" ht="62.25" customHeight="1">
      <c r="A82" s="245"/>
      <c r="B82" s="245"/>
      <c r="C82" s="245"/>
      <c r="D82" s="245"/>
      <c r="E82" s="245"/>
      <c r="F82" s="245"/>
      <c r="G82" s="245"/>
      <c r="H82" s="245"/>
      <c r="I82" s="246">
        <v>0</v>
      </c>
      <c r="J82" s="246">
        <v>3</v>
      </c>
      <c r="K82" s="246">
        <v>2</v>
      </c>
      <c r="L82" s="246">
        <v>0</v>
      </c>
      <c r="M82" s="246">
        <v>8</v>
      </c>
      <c r="N82" s="246">
        <v>0</v>
      </c>
      <c r="O82" s="246">
        <v>1</v>
      </c>
      <c r="P82" s="246">
        <v>0</v>
      </c>
      <c r="Q82" s="246">
        <v>4</v>
      </c>
      <c r="R82" s="246">
        <v>1</v>
      </c>
      <c r="S82" s="246">
        <v>0</v>
      </c>
      <c r="T82" s="246">
        <v>2</v>
      </c>
      <c r="U82" s="246">
        <v>2</v>
      </c>
      <c r="V82" s="246">
        <v>0</v>
      </c>
      <c r="W82" s="246">
        <v>0</v>
      </c>
      <c r="X82" s="246">
        <v>7</v>
      </c>
      <c r="Y82" s="246" t="s">
        <v>15</v>
      </c>
      <c r="Z82" s="246">
        <v>0</v>
      </c>
      <c r="AA82" s="246">
        <v>4</v>
      </c>
      <c r="AB82" s="246">
        <v>1</v>
      </c>
      <c r="AC82" s="246">
        <v>1</v>
      </c>
      <c r="AD82" s="246">
        <v>2</v>
      </c>
      <c r="AE82" s="246">
        <v>0</v>
      </c>
      <c r="AF82" s="246">
        <v>4</v>
      </c>
      <c r="AG82" s="246">
        <v>0</v>
      </c>
      <c r="AH82" s="246">
        <v>0</v>
      </c>
      <c r="AI82" s="55" t="s">
        <v>124</v>
      </c>
      <c r="AJ82" s="56" t="s">
        <v>11</v>
      </c>
      <c r="AK82" s="84">
        <f>1680700+586445-152532-256170.33</f>
        <v>1858442.67</v>
      </c>
      <c r="AL82" s="170">
        <v>1830000</v>
      </c>
      <c r="AM82" s="84">
        <v>1900000</v>
      </c>
      <c r="AN82" s="84">
        <v>1900000</v>
      </c>
      <c r="AO82" s="84">
        <v>1900000</v>
      </c>
      <c r="AP82" s="84">
        <v>1900000</v>
      </c>
      <c r="AQ82" s="84">
        <f t="shared" si="10"/>
        <v>11288442.67</v>
      </c>
      <c r="AR82" s="80">
        <v>2027</v>
      </c>
    </row>
    <row r="83" spans="1:44" s="3" customFormat="1" ht="56.25">
      <c r="A83" s="9"/>
      <c r="B83" s="9"/>
      <c r="C83" s="9"/>
      <c r="D83" s="9"/>
      <c r="E83" s="9"/>
      <c r="F83" s="9"/>
      <c r="G83" s="9"/>
      <c r="H83" s="9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>
        <v>0</v>
      </c>
      <c r="AA83" s="253">
        <v>4</v>
      </c>
      <c r="AB83" s="253">
        <v>1</v>
      </c>
      <c r="AC83" s="253">
        <v>1</v>
      </c>
      <c r="AD83" s="253">
        <v>2</v>
      </c>
      <c r="AE83" s="253">
        <v>0</v>
      </c>
      <c r="AF83" s="253">
        <v>4</v>
      </c>
      <c r="AG83" s="253">
        <v>0</v>
      </c>
      <c r="AH83" s="253">
        <v>1</v>
      </c>
      <c r="AI83" s="48" t="s">
        <v>125</v>
      </c>
      <c r="AJ83" s="49" t="s">
        <v>2</v>
      </c>
      <c r="AK83" s="69">
        <v>39</v>
      </c>
      <c r="AL83" s="150">
        <v>51</v>
      </c>
      <c r="AM83" s="69">
        <v>25</v>
      </c>
      <c r="AN83" s="69">
        <v>25</v>
      </c>
      <c r="AO83" s="69">
        <v>25</v>
      </c>
      <c r="AP83" s="69">
        <v>25</v>
      </c>
      <c r="AQ83" s="69">
        <f t="shared" si="10"/>
        <v>190</v>
      </c>
      <c r="AR83" s="77">
        <v>2027</v>
      </c>
    </row>
    <row r="84" spans="1:44" s="3" customFormat="1" ht="56.25">
      <c r="A84" s="9"/>
      <c r="B84" s="9"/>
      <c r="C84" s="9"/>
      <c r="D84" s="9"/>
      <c r="E84" s="9"/>
      <c r="F84" s="9"/>
      <c r="G84" s="9"/>
      <c r="H84" s="9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>
        <v>0</v>
      </c>
      <c r="AA84" s="253">
        <v>4</v>
      </c>
      <c r="AB84" s="253">
        <v>1</v>
      </c>
      <c r="AC84" s="253">
        <v>1</v>
      </c>
      <c r="AD84" s="253">
        <v>2</v>
      </c>
      <c r="AE84" s="253">
        <v>0</v>
      </c>
      <c r="AF84" s="253">
        <v>4</v>
      </c>
      <c r="AG84" s="253">
        <v>0</v>
      </c>
      <c r="AH84" s="253">
        <v>2</v>
      </c>
      <c r="AI84" s="61" t="s">
        <v>126</v>
      </c>
      <c r="AJ84" s="49" t="s">
        <v>2</v>
      </c>
      <c r="AK84" s="69">
        <v>15388</v>
      </c>
      <c r="AL84" s="150">
        <v>15669</v>
      </c>
      <c r="AM84" s="69">
        <v>8000</v>
      </c>
      <c r="AN84" s="69">
        <v>8000</v>
      </c>
      <c r="AO84" s="69">
        <v>8000</v>
      </c>
      <c r="AP84" s="69">
        <v>8000</v>
      </c>
      <c r="AQ84" s="69">
        <f t="shared" si="10"/>
        <v>63057</v>
      </c>
      <c r="AR84" s="77">
        <v>2027</v>
      </c>
    </row>
    <row r="85" spans="1:44" s="3" customFormat="1" ht="56.25">
      <c r="A85" s="42"/>
      <c r="B85" s="42"/>
      <c r="C85" s="42"/>
      <c r="D85" s="42"/>
      <c r="E85" s="42"/>
      <c r="F85" s="42"/>
      <c r="G85" s="42"/>
      <c r="H85" s="42"/>
      <c r="I85" s="123">
        <v>0</v>
      </c>
      <c r="J85" s="123">
        <v>3</v>
      </c>
      <c r="K85" s="123">
        <v>2</v>
      </c>
      <c r="L85" s="123">
        <v>0</v>
      </c>
      <c r="M85" s="123">
        <v>8</v>
      </c>
      <c r="N85" s="123">
        <v>0</v>
      </c>
      <c r="O85" s="123">
        <v>1</v>
      </c>
      <c r="P85" s="123">
        <v>0</v>
      </c>
      <c r="Q85" s="123">
        <v>4</v>
      </c>
      <c r="R85" s="123">
        <v>1</v>
      </c>
      <c r="S85" s="123">
        <v>0</v>
      </c>
      <c r="T85" s="123">
        <v>2</v>
      </c>
      <c r="U85" s="123">
        <v>2</v>
      </c>
      <c r="V85" s="123">
        <v>0</v>
      </c>
      <c r="W85" s="123">
        <v>0</v>
      </c>
      <c r="X85" s="123">
        <v>8</v>
      </c>
      <c r="Y85" s="123" t="s">
        <v>17</v>
      </c>
      <c r="Z85" s="123">
        <v>0</v>
      </c>
      <c r="AA85" s="123">
        <v>4</v>
      </c>
      <c r="AB85" s="123">
        <v>1</v>
      </c>
      <c r="AC85" s="123">
        <v>1</v>
      </c>
      <c r="AD85" s="123">
        <v>2</v>
      </c>
      <c r="AE85" s="123">
        <v>0</v>
      </c>
      <c r="AF85" s="123">
        <v>5</v>
      </c>
      <c r="AG85" s="123">
        <v>0</v>
      </c>
      <c r="AH85" s="123">
        <v>0</v>
      </c>
      <c r="AI85" s="62" t="s">
        <v>127</v>
      </c>
      <c r="AJ85" s="56" t="s">
        <v>11</v>
      </c>
      <c r="AK85" s="98">
        <v>0</v>
      </c>
      <c r="AL85" s="158">
        <v>0</v>
      </c>
      <c r="AM85" s="98">
        <v>0</v>
      </c>
      <c r="AN85" s="98">
        <v>0</v>
      </c>
      <c r="AO85" s="98">
        <v>0</v>
      </c>
      <c r="AP85" s="98">
        <v>0</v>
      </c>
      <c r="AQ85" s="98">
        <v>0</v>
      </c>
      <c r="AR85" s="76">
        <v>2027</v>
      </c>
    </row>
    <row r="86" spans="1:44" s="3" customFormat="1" ht="56.25">
      <c r="A86" s="9"/>
      <c r="B86" s="9"/>
      <c r="C86" s="9"/>
      <c r="D86" s="9"/>
      <c r="E86" s="9"/>
      <c r="F86" s="9"/>
      <c r="G86" s="9"/>
      <c r="H86" s="9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>
        <v>0</v>
      </c>
      <c r="AA86" s="253">
        <v>4</v>
      </c>
      <c r="AB86" s="253">
        <v>1</v>
      </c>
      <c r="AC86" s="253">
        <v>1</v>
      </c>
      <c r="AD86" s="253">
        <v>2</v>
      </c>
      <c r="AE86" s="253">
        <v>0</v>
      </c>
      <c r="AF86" s="253">
        <v>5</v>
      </c>
      <c r="AG86" s="253">
        <v>0</v>
      </c>
      <c r="AH86" s="253">
        <v>1</v>
      </c>
      <c r="AI86" s="61" t="s">
        <v>128</v>
      </c>
      <c r="AJ86" s="49" t="s">
        <v>2</v>
      </c>
      <c r="AK86" s="109">
        <v>0</v>
      </c>
      <c r="AL86" s="171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72">
        <v>2027</v>
      </c>
    </row>
    <row r="87" spans="1:44" s="3" customFormat="1" ht="56.25">
      <c r="A87" s="9"/>
      <c r="B87" s="9"/>
      <c r="C87" s="9"/>
      <c r="D87" s="9"/>
      <c r="E87" s="9"/>
      <c r="F87" s="9"/>
      <c r="G87" s="9"/>
      <c r="H87" s="9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>
        <v>0</v>
      </c>
      <c r="AA87" s="253">
        <v>4</v>
      </c>
      <c r="AB87" s="253">
        <v>1</v>
      </c>
      <c r="AC87" s="253">
        <v>1</v>
      </c>
      <c r="AD87" s="253">
        <v>2</v>
      </c>
      <c r="AE87" s="253">
        <v>0</v>
      </c>
      <c r="AF87" s="253">
        <v>5</v>
      </c>
      <c r="AG87" s="253">
        <v>0</v>
      </c>
      <c r="AH87" s="253">
        <v>2</v>
      </c>
      <c r="AI87" s="61" t="s">
        <v>129</v>
      </c>
      <c r="AJ87" s="49" t="s">
        <v>2</v>
      </c>
      <c r="AK87" s="109">
        <v>0</v>
      </c>
      <c r="AL87" s="171">
        <v>0</v>
      </c>
      <c r="AM87" s="109">
        <v>0</v>
      </c>
      <c r="AN87" s="109">
        <v>0</v>
      </c>
      <c r="AO87" s="109">
        <v>0</v>
      </c>
      <c r="AP87" s="109">
        <v>0</v>
      </c>
      <c r="AQ87" s="109">
        <v>0</v>
      </c>
      <c r="AR87" s="72">
        <v>2027</v>
      </c>
    </row>
    <row r="88" spans="1:44" s="3" customFormat="1" ht="75">
      <c r="A88" s="9"/>
      <c r="B88" s="9"/>
      <c r="C88" s="9"/>
      <c r="D88" s="9"/>
      <c r="E88" s="9"/>
      <c r="F88" s="9"/>
      <c r="G88" s="9"/>
      <c r="H88" s="9"/>
      <c r="I88" s="123">
        <v>0</v>
      </c>
      <c r="J88" s="123">
        <v>3</v>
      </c>
      <c r="K88" s="123">
        <v>2</v>
      </c>
      <c r="L88" s="123">
        <v>0</v>
      </c>
      <c r="M88" s="123">
        <v>8</v>
      </c>
      <c r="N88" s="123">
        <v>0</v>
      </c>
      <c r="O88" s="123">
        <v>1</v>
      </c>
      <c r="P88" s="123">
        <v>0</v>
      </c>
      <c r="Q88" s="123">
        <v>4</v>
      </c>
      <c r="R88" s="123">
        <v>1</v>
      </c>
      <c r="S88" s="123">
        <v>0</v>
      </c>
      <c r="T88" s="123">
        <v>2</v>
      </c>
      <c r="U88" s="123" t="s">
        <v>18</v>
      </c>
      <c r="V88" s="123">
        <v>0</v>
      </c>
      <c r="W88" s="123">
        <v>6</v>
      </c>
      <c r="X88" s="123">
        <v>8</v>
      </c>
      <c r="Y88" s="123">
        <v>0</v>
      </c>
      <c r="Z88" s="123">
        <v>0</v>
      </c>
      <c r="AA88" s="123">
        <v>4</v>
      </c>
      <c r="AB88" s="123">
        <v>1</v>
      </c>
      <c r="AC88" s="123">
        <v>1</v>
      </c>
      <c r="AD88" s="123">
        <v>2</v>
      </c>
      <c r="AE88" s="123">
        <v>0</v>
      </c>
      <c r="AF88" s="123">
        <v>6</v>
      </c>
      <c r="AG88" s="123">
        <v>0</v>
      </c>
      <c r="AH88" s="123">
        <v>0</v>
      </c>
      <c r="AI88" s="62" t="s">
        <v>130</v>
      </c>
      <c r="AJ88" s="56" t="s">
        <v>11</v>
      </c>
      <c r="AK88" s="82">
        <f>196876.28+103595.18+404.82+123.72</f>
        <v>300999.99999999994</v>
      </c>
      <c r="AL88" s="161">
        <f>197000+116000</f>
        <v>313000</v>
      </c>
      <c r="AM88" s="82">
        <f>232000+125000</f>
        <v>357000</v>
      </c>
      <c r="AN88" s="82">
        <f>232000+125000</f>
        <v>357000</v>
      </c>
      <c r="AO88" s="82">
        <f>232000+125000</f>
        <v>357000</v>
      </c>
      <c r="AP88" s="82">
        <f>232000+125000</f>
        <v>357000</v>
      </c>
      <c r="AQ88" s="86">
        <f>AK88+AL88+AM88+AN88+AO88+AP88</f>
        <v>2042000</v>
      </c>
      <c r="AR88" s="76">
        <v>2027</v>
      </c>
    </row>
    <row r="89" spans="1:44" s="3" customFormat="1" ht="112.5">
      <c r="A89" s="9"/>
      <c r="B89" s="9"/>
      <c r="C89" s="9"/>
      <c r="D89" s="9"/>
      <c r="E89" s="9"/>
      <c r="F89" s="9"/>
      <c r="G89" s="9"/>
      <c r="H89" s="9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>
        <v>0</v>
      </c>
      <c r="AA89" s="253">
        <v>4</v>
      </c>
      <c r="AB89" s="253">
        <v>1</v>
      </c>
      <c r="AC89" s="253">
        <v>1</v>
      </c>
      <c r="AD89" s="253">
        <v>2</v>
      </c>
      <c r="AE89" s="253">
        <v>0</v>
      </c>
      <c r="AF89" s="253">
        <v>6</v>
      </c>
      <c r="AG89" s="253">
        <v>0</v>
      </c>
      <c r="AH89" s="253">
        <v>1</v>
      </c>
      <c r="AI89" s="61" t="s">
        <v>131</v>
      </c>
      <c r="AJ89" s="49" t="s">
        <v>2</v>
      </c>
      <c r="AK89" s="69">
        <v>67.3</v>
      </c>
      <c r="AL89" s="150">
        <v>70.7</v>
      </c>
      <c r="AM89" s="69">
        <v>66.08</v>
      </c>
      <c r="AN89" s="69">
        <v>66.08</v>
      </c>
      <c r="AO89" s="69">
        <v>66.08</v>
      </c>
      <c r="AP89" s="69">
        <v>66.08</v>
      </c>
      <c r="AQ89" s="101">
        <f>(AK89+AL89+AM89+AN89+AO89+AP89)/6</f>
        <v>67.05333333333333</v>
      </c>
      <c r="AR89" s="72">
        <v>2027</v>
      </c>
    </row>
    <row r="90" spans="1:44" s="3" customFormat="1" ht="75">
      <c r="A90" s="9"/>
      <c r="B90" s="9"/>
      <c r="C90" s="9"/>
      <c r="D90" s="9"/>
      <c r="E90" s="9"/>
      <c r="F90" s="9"/>
      <c r="G90" s="9"/>
      <c r="H90" s="9"/>
      <c r="I90" s="123">
        <v>0</v>
      </c>
      <c r="J90" s="123">
        <v>3</v>
      </c>
      <c r="K90" s="123">
        <v>2</v>
      </c>
      <c r="L90" s="123">
        <v>0</v>
      </c>
      <c r="M90" s="123">
        <v>8</v>
      </c>
      <c r="N90" s="123">
        <v>0</v>
      </c>
      <c r="O90" s="123">
        <v>1</v>
      </c>
      <c r="P90" s="123">
        <v>0</v>
      </c>
      <c r="Q90" s="123">
        <v>4</v>
      </c>
      <c r="R90" s="123">
        <v>1</v>
      </c>
      <c r="S90" s="123">
        <v>0</v>
      </c>
      <c r="T90" s="123">
        <v>2</v>
      </c>
      <c r="U90" s="123">
        <v>1</v>
      </c>
      <c r="V90" s="123">
        <v>0</v>
      </c>
      <c r="W90" s="123">
        <v>6</v>
      </c>
      <c r="X90" s="123">
        <v>8</v>
      </c>
      <c r="Y90" s="123">
        <v>0</v>
      </c>
      <c r="Z90" s="123">
        <v>0</v>
      </c>
      <c r="AA90" s="123">
        <v>4</v>
      </c>
      <c r="AB90" s="123">
        <v>1</v>
      </c>
      <c r="AC90" s="123">
        <v>1</v>
      </c>
      <c r="AD90" s="123">
        <v>2</v>
      </c>
      <c r="AE90" s="123">
        <v>0</v>
      </c>
      <c r="AF90" s="123">
        <v>7</v>
      </c>
      <c r="AG90" s="123">
        <v>0</v>
      </c>
      <c r="AH90" s="123">
        <v>0</v>
      </c>
      <c r="AI90" s="62" t="s">
        <v>132</v>
      </c>
      <c r="AJ90" s="56" t="s">
        <v>11</v>
      </c>
      <c r="AK90" s="82">
        <f>10205363.69+5524054.38+3075335.41+1540825.25</f>
        <v>20345578.73</v>
      </c>
      <c r="AL90" s="161">
        <v>27771023.21</v>
      </c>
      <c r="AM90" s="82">
        <f>18475157.57+9970709.55</f>
        <v>28445867.12</v>
      </c>
      <c r="AN90" s="82">
        <f>18475157.57+9970709.55</f>
        <v>28445867.12</v>
      </c>
      <c r="AO90" s="82">
        <f>18475157.57+9970709.55</f>
        <v>28445867.12</v>
      </c>
      <c r="AP90" s="99">
        <v>0</v>
      </c>
      <c r="AQ90" s="86">
        <f>AK90+AL90+AM90+AN90+AO90+AP90</f>
        <v>133454203.30000001</v>
      </c>
      <c r="AR90" s="76">
        <v>2027</v>
      </c>
    </row>
    <row r="91" spans="1:44" s="3" customFormat="1" ht="112.5">
      <c r="A91" s="9"/>
      <c r="B91" s="9"/>
      <c r="C91" s="9"/>
      <c r="D91" s="9"/>
      <c r="E91" s="9"/>
      <c r="F91" s="9"/>
      <c r="G91" s="9"/>
      <c r="H91" s="9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>
        <v>0</v>
      </c>
      <c r="AA91" s="125">
        <v>4</v>
      </c>
      <c r="AB91" s="125">
        <v>1</v>
      </c>
      <c r="AC91" s="125">
        <v>1</v>
      </c>
      <c r="AD91" s="125">
        <v>2</v>
      </c>
      <c r="AE91" s="125">
        <v>0</v>
      </c>
      <c r="AF91" s="125">
        <v>7</v>
      </c>
      <c r="AG91" s="125">
        <v>0</v>
      </c>
      <c r="AH91" s="125">
        <v>1</v>
      </c>
      <c r="AI91" s="63" t="s">
        <v>133</v>
      </c>
      <c r="AJ91" s="60" t="s">
        <v>2</v>
      </c>
      <c r="AK91" s="64">
        <v>67.3</v>
      </c>
      <c r="AL91" s="172">
        <v>70.7</v>
      </c>
      <c r="AM91" s="64">
        <v>66.08</v>
      </c>
      <c r="AN91" s="64">
        <v>66.08</v>
      </c>
      <c r="AO91" s="64">
        <v>66.08</v>
      </c>
      <c r="AP91" s="64">
        <v>0</v>
      </c>
      <c r="AQ91" s="101">
        <f>(AK91+AL91+AM91+AN91)/4</f>
        <v>67.53999999999999</v>
      </c>
      <c r="AR91" s="77">
        <v>2027</v>
      </c>
    </row>
    <row r="92" spans="1:44" s="3" customFormat="1" ht="112.5" hidden="1">
      <c r="A92" s="9"/>
      <c r="B92" s="9"/>
      <c r="C92" s="9"/>
      <c r="D92" s="9"/>
      <c r="E92" s="9"/>
      <c r="F92" s="9"/>
      <c r="G92" s="9"/>
      <c r="H92" s="9"/>
      <c r="I92" s="123">
        <v>0</v>
      </c>
      <c r="J92" s="123">
        <v>3</v>
      </c>
      <c r="K92" s="123">
        <v>2</v>
      </c>
      <c r="L92" s="123">
        <v>0</v>
      </c>
      <c r="M92" s="123">
        <v>8</v>
      </c>
      <c r="N92" s="123">
        <v>0</v>
      </c>
      <c r="O92" s="123">
        <v>1</v>
      </c>
      <c r="P92" s="123">
        <v>0</v>
      </c>
      <c r="Q92" s="123">
        <v>4</v>
      </c>
      <c r="R92" s="123">
        <v>1</v>
      </c>
      <c r="S92" s="123">
        <v>0</v>
      </c>
      <c r="T92" s="123">
        <v>2</v>
      </c>
      <c r="U92" s="123">
        <v>1</v>
      </c>
      <c r="V92" s="123">
        <v>0</v>
      </c>
      <c r="W92" s="123">
        <v>9</v>
      </c>
      <c r="X92" s="123">
        <v>2</v>
      </c>
      <c r="Y92" s="123" t="s">
        <v>19</v>
      </c>
      <c r="Z92" s="123">
        <v>0</v>
      </c>
      <c r="AA92" s="123">
        <v>4</v>
      </c>
      <c r="AB92" s="123">
        <v>1</v>
      </c>
      <c r="AC92" s="123">
        <v>1</v>
      </c>
      <c r="AD92" s="123">
        <v>2</v>
      </c>
      <c r="AE92" s="123">
        <v>0</v>
      </c>
      <c r="AF92" s="123">
        <v>0</v>
      </c>
      <c r="AG92" s="123">
        <v>8</v>
      </c>
      <c r="AH92" s="123">
        <v>0</v>
      </c>
      <c r="AI92" s="113" t="s">
        <v>58</v>
      </c>
      <c r="AJ92" s="56" t="s">
        <v>11</v>
      </c>
      <c r="AK92" s="99">
        <v>0</v>
      </c>
      <c r="AL92" s="164">
        <v>0</v>
      </c>
      <c r="AM92" s="220">
        <v>0</v>
      </c>
      <c r="AN92" s="99">
        <v>0</v>
      </c>
      <c r="AO92" s="99">
        <v>0</v>
      </c>
      <c r="AP92" s="99">
        <v>0</v>
      </c>
      <c r="AQ92" s="99">
        <v>0</v>
      </c>
      <c r="AR92" s="76">
        <v>2027</v>
      </c>
    </row>
    <row r="93" spans="1:44" s="3" customFormat="1" ht="37.5" hidden="1">
      <c r="A93" s="9"/>
      <c r="B93" s="9"/>
      <c r="C93" s="9"/>
      <c r="D93" s="9"/>
      <c r="E93" s="9"/>
      <c r="F93" s="9"/>
      <c r="G93" s="9"/>
      <c r="H93" s="9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>
        <v>0</v>
      </c>
      <c r="AA93" s="125">
        <v>4</v>
      </c>
      <c r="AB93" s="125">
        <v>1</v>
      </c>
      <c r="AC93" s="125">
        <v>1</v>
      </c>
      <c r="AD93" s="125">
        <v>2</v>
      </c>
      <c r="AE93" s="125">
        <v>0</v>
      </c>
      <c r="AF93" s="125">
        <v>0</v>
      </c>
      <c r="AG93" s="125">
        <v>8</v>
      </c>
      <c r="AH93" s="125">
        <v>0</v>
      </c>
      <c r="AI93" s="63" t="s">
        <v>59</v>
      </c>
      <c r="AJ93" s="60" t="s">
        <v>2</v>
      </c>
      <c r="AK93" s="90">
        <v>0</v>
      </c>
      <c r="AL93" s="163">
        <v>0</v>
      </c>
      <c r="AM93" s="219">
        <v>0</v>
      </c>
      <c r="AN93" s="90">
        <v>0</v>
      </c>
      <c r="AO93" s="90">
        <v>0</v>
      </c>
      <c r="AP93" s="90">
        <v>0</v>
      </c>
      <c r="AQ93" s="90">
        <v>0</v>
      </c>
      <c r="AR93" s="77">
        <v>2027</v>
      </c>
    </row>
    <row r="94" spans="1:44" ht="63" customHeight="1">
      <c r="A94" s="254"/>
      <c r="B94" s="254"/>
      <c r="C94" s="254"/>
      <c r="D94" s="254"/>
      <c r="E94" s="254"/>
      <c r="F94" s="254"/>
      <c r="G94" s="254"/>
      <c r="H94" s="254"/>
      <c r="I94" s="123">
        <v>0</v>
      </c>
      <c r="J94" s="123">
        <v>3</v>
      </c>
      <c r="K94" s="123">
        <v>2</v>
      </c>
      <c r="L94" s="123">
        <v>0</v>
      </c>
      <c r="M94" s="123">
        <v>8</v>
      </c>
      <c r="N94" s="123">
        <v>0</v>
      </c>
      <c r="O94" s="123">
        <v>1</v>
      </c>
      <c r="P94" s="123">
        <v>0</v>
      </c>
      <c r="Q94" s="123">
        <v>4</v>
      </c>
      <c r="R94" s="123">
        <v>1</v>
      </c>
      <c r="S94" s="123">
        <v>0</v>
      </c>
      <c r="T94" s="123">
        <v>2</v>
      </c>
      <c r="U94" s="123">
        <v>2</v>
      </c>
      <c r="V94" s="123">
        <v>0</v>
      </c>
      <c r="W94" s="123">
        <v>0</v>
      </c>
      <c r="X94" s="123">
        <v>9</v>
      </c>
      <c r="Y94" s="123" t="s">
        <v>19</v>
      </c>
      <c r="Z94" s="123">
        <v>0</v>
      </c>
      <c r="AA94" s="123">
        <v>4</v>
      </c>
      <c r="AB94" s="123">
        <v>1</v>
      </c>
      <c r="AC94" s="123">
        <v>1</v>
      </c>
      <c r="AD94" s="123">
        <v>2</v>
      </c>
      <c r="AE94" s="123">
        <v>0</v>
      </c>
      <c r="AF94" s="123">
        <v>9</v>
      </c>
      <c r="AG94" s="123">
        <v>0</v>
      </c>
      <c r="AH94" s="123">
        <v>0</v>
      </c>
      <c r="AI94" s="62" t="s">
        <v>134</v>
      </c>
      <c r="AJ94" s="56" t="s">
        <v>11</v>
      </c>
      <c r="AK94" s="98">
        <f>134900-134900</f>
        <v>0</v>
      </c>
      <c r="AL94" s="155">
        <v>0</v>
      </c>
      <c r="AM94" s="75">
        <v>0</v>
      </c>
      <c r="AN94" s="74">
        <v>0</v>
      </c>
      <c r="AO94" s="75">
        <v>0</v>
      </c>
      <c r="AP94" s="74">
        <v>0</v>
      </c>
      <c r="AQ94" s="96">
        <f>AK94+AL94++AN94+AM94+AO94+AP94</f>
        <v>0</v>
      </c>
      <c r="AR94" s="76">
        <v>2027</v>
      </c>
    </row>
    <row r="95" spans="1:44" ht="45.75" customHeight="1">
      <c r="A95" s="254"/>
      <c r="B95" s="254"/>
      <c r="C95" s="254"/>
      <c r="D95" s="254"/>
      <c r="E95" s="254"/>
      <c r="F95" s="254"/>
      <c r="G95" s="254"/>
      <c r="H95" s="254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>
        <v>0</v>
      </c>
      <c r="AA95" s="125">
        <v>4</v>
      </c>
      <c r="AB95" s="125">
        <v>1</v>
      </c>
      <c r="AC95" s="125">
        <v>1</v>
      </c>
      <c r="AD95" s="125">
        <v>2</v>
      </c>
      <c r="AE95" s="125">
        <v>0</v>
      </c>
      <c r="AF95" s="125">
        <v>9</v>
      </c>
      <c r="AG95" s="125">
        <v>0</v>
      </c>
      <c r="AH95" s="125">
        <v>1</v>
      </c>
      <c r="AI95" s="63" t="s">
        <v>135</v>
      </c>
      <c r="AJ95" s="60" t="s">
        <v>2</v>
      </c>
      <c r="AK95" s="90">
        <v>0</v>
      </c>
      <c r="AL95" s="163">
        <v>0</v>
      </c>
      <c r="AM95" s="90">
        <v>0</v>
      </c>
      <c r="AN95" s="90">
        <v>0</v>
      </c>
      <c r="AO95" s="90">
        <v>0</v>
      </c>
      <c r="AP95" s="90">
        <v>0</v>
      </c>
      <c r="AQ95" s="111">
        <f>AK95+AL95++AN95+AM95+AO95+AP95</f>
        <v>0</v>
      </c>
      <c r="AR95" s="77">
        <v>2027</v>
      </c>
    </row>
    <row r="96" spans="1:44" ht="112.5" hidden="1">
      <c r="A96" s="254"/>
      <c r="B96" s="254"/>
      <c r="C96" s="254"/>
      <c r="D96" s="254"/>
      <c r="E96" s="254"/>
      <c r="F96" s="254"/>
      <c r="G96" s="254"/>
      <c r="H96" s="254"/>
      <c r="I96" s="123">
        <v>0</v>
      </c>
      <c r="J96" s="123">
        <v>3</v>
      </c>
      <c r="K96" s="123">
        <v>2</v>
      </c>
      <c r="L96" s="123">
        <v>0</v>
      </c>
      <c r="M96" s="123">
        <v>8</v>
      </c>
      <c r="N96" s="123">
        <v>0</v>
      </c>
      <c r="O96" s="123">
        <v>1</v>
      </c>
      <c r="P96" s="123">
        <v>0</v>
      </c>
      <c r="Q96" s="123">
        <v>4</v>
      </c>
      <c r="R96" s="123">
        <v>1</v>
      </c>
      <c r="S96" s="123">
        <v>0</v>
      </c>
      <c r="T96" s="123">
        <v>2</v>
      </c>
      <c r="U96" s="123">
        <v>1</v>
      </c>
      <c r="V96" s="123">
        <v>0</v>
      </c>
      <c r="W96" s="123">
        <v>9</v>
      </c>
      <c r="X96" s="123">
        <v>2</v>
      </c>
      <c r="Y96" s="123" t="s">
        <v>19</v>
      </c>
      <c r="Z96" s="123">
        <v>0</v>
      </c>
      <c r="AA96" s="123">
        <v>4</v>
      </c>
      <c r="AB96" s="123">
        <v>1</v>
      </c>
      <c r="AC96" s="123">
        <v>1</v>
      </c>
      <c r="AD96" s="123">
        <v>2</v>
      </c>
      <c r="AE96" s="123">
        <v>0</v>
      </c>
      <c r="AF96" s="123">
        <v>0</v>
      </c>
      <c r="AG96" s="123">
        <v>10</v>
      </c>
      <c r="AH96" s="123">
        <v>0</v>
      </c>
      <c r="AI96" s="113" t="s">
        <v>54</v>
      </c>
      <c r="AJ96" s="56" t="s">
        <v>11</v>
      </c>
      <c r="AK96" s="98">
        <v>0</v>
      </c>
      <c r="AL96" s="158">
        <v>0</v>
      </c>
      <c r="AM96" s="98">
        <v>0</v>
      </c>
      <c r="AN96" s="98">
        <v>0</v>
      </c>
      <c r="AO96" s="98">
        <v>0</v>
      </c>
      <c r="AP96" s="98">
        <v>0</v>
      </c>
      <c r="AQ96" s="98">
        <v>0</v>
      </c>
      <c r="AR96" s="76">
        <v>2027</v>
      </c>
    </row>
    <row r="97" spans="1:44" ht="37.5" hidden="1">
      <c r="A97" s="254"/>
      <c r="B97" s="254"/>
      <c r="C97" s="254"/>
      <c r="D97" s="254"/>
      <c r="E97" s="254"/>
      <c r="F97" s="254"/>
      <c r="G97" s="254"/>
      <c r="H97" s="254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>
        <v>0</v>
      </c>
      <c r="AA97" s="125">
        <v>4</v>
      </c>
      <c r="AB97" s="125">
        <v>1</v>
      </c>
      <c r="AC97" s="125">
        <v>1</v>
      </c>
      <c r="AD97" s="125">
        <v>2</v>
      </c>
      <c r="AE97" s="125">
        <v>0</v>
      </c>
      <c r="AF97" s="125">
        <v>0</v>
      </c>
      <c r="AG97" s="125">
        <v>10</v>
      </c>
      <c r="AH97" s="125">
        <v>0</v>
      </c>
      <c r="AI97" s="61" t="s">
        <v>55</v>
      </c>
      <c r="AJ97" s="60" t="s">
        <v>2</v>
      </c>
      <c r="AK97" s="90">
        <v>0</v>
      </c>
      <c r="AL97" s="163">
        <v>0</v>
      </c>
      <c r="AM97" s="90">
        <v>0</v>
      </c>
      <c r="AN97" s="90">
        <v>0</v>
      </c>
      <c r="AO97" s="90">
        <v>0</v>
      </c>
      <c r="AP97" s="90">
        <v>0</v>
      </c>
      <c r="AQ97" s="90">
        <v>0</v>
      </c>
      <c r="AR97" s="77">
        <v>2027</v>
      </c>
    </row>
    <row r="98" spans="1:44" ht="112.5" hidden="1">
      <c r="A98" s="254"/>
      <c r="B98" s="254"/>
      <c r="C98" s="254"/>
      <c r="D98" s="254"/>
      <c r="E98" s="254"/>
      <c r="F98" s="254"/>
      <c r="G98" s="254"/>
      <c r="H98" s="254"/>
      <c r="I98" s="123">
        <v>0</v>
      </c>
      <c r="J98" s="123">
        <v>3</v>
      </c>
      <c r="K98" s="123">
        <v>2</v>
      </c>
      <c r="L98" s="123">
        <v>0</v>
      </c>
      <c r="M98" s="123">
        <v>8</v>
      </c>
      <c r="N98" s="123">
        <v>0</v>
      </c>
      <c r="O98" s="123">
        <v>1</v>
      </c>
      <c r="P98" s="123">
        <v>0</v>
      </c>
      <c r="Q98" s="123">
        <v>4</v>
      </c>
      <c r="R98" s="123">
        <v>1</v>
      </c>
      <c r="S98" s="123">
        <v>0</v>
      </c>
      <c r="T98" s="123">
        <v>2</v>
      </c>
      <c r="U98" s="123">
        <v>1</v>
      </c>
      <c r="V98" s="123">
        <v>0</v>
      </c>
      <c r="W98" s="123">
        <v>9</v>
      </c>
      <c r="X98" s="123">
        <v>2</v>
      </c>
      <c r="Y98" s="123">
        <v>0</v>
      </c>
      <c r="Z98" s="123">
        <v>0</v>
      </c>
      <c r="AA98" s="123">
        <v>4</v>
      </c>
      <c r="AB98" s="123">
        <v>1</v>
      </c>
      <c r="AC98" s="123">
        <v>1</v>
      </c>
      <c r="AD98" s="123">
        <v>2</v>
      </c>
      <c r="AE98" s="123">
        <v>0</v>
      </c>
      <c r="AF98" s="123">
        <v>0</v>
      </c>
      <c r="AG98" s="123">
        <v>11</v>
      </c>
      <c r="AH98" s="123">
        <v>0</v>
      </c>
      <c r="AI98" s="113" t="s">
        <v>56</v>
      </c>
      <c r="AJ98" s="56" t="s">
        <v>11</v>
      </c>
      <c r="AK98" s="98">
        <v>0</v>
      </c>
      <c r="AL98" s="158">
        <v>0</v>
      </c>
      <c r="AM98" s="98">
        <v>0</v>
      </c>
      <c r="AN98" s="98">
        <v>0</v>
      </c>
      <c r="AO98" s="98">
        <v>0</v>
      </c>
      <c r="AP98" s="98">
        <v>0</v>
      </c>
      <c r="AQ98" s="98">
        <v>0</v>
      </c>
      <c r="AR98" s="76">
        <v>2027</v>
      </c>
    </row>
    <row r="99" spans="1:44" ht="37.5" hidden="1">
      <c r="A99" s="254"/>
      <c r="B99" s="254"/>
      <c r="C99" s="254"/>
      <c r="D99" s="254"/>
      <c r="E99" s="254"/>
      <c r="F99" s="254"/>
      <c r="G99" s="254"/>
      <c r="H99" s="254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>
        <v>0</v>
      </c>
      <c r="AA99" s="125">
        <v>4</v>
      </c>
      <c r="AB99" s="125">
        <v>1</v>
      </c>
      <c r="AC99" s="125">
        <v>1</v>
      </c>
      <c r="AD99" s="125">
        <v>2</v>
      </c>
      <c r="AE99" s="125">
        <v>0</v>
      </c>
      <c r="AF99" s="125">
        <v>0</v>
      </c>
      <c r="AG99" s="125">
        <v>11</v>
      </c>
      <c r="AH99" s="125">
        <v>0</v>
      </c>
      <c r="AI99" s="61" t="s">
        <v>57</v>
      </c>
      <c r="AJ99" s="60" t="s">
        <v>2</v>
      </c>
      <c r="AK99" s="90">
        <v>0</v>
      </c>
      <c r="AL99" s="163">
        <v>0</v>
      </c>
      <c r="AM99" s="90">
        <v>0</v>
      </c>
      <c r="AN99" s="90">
        <v>0</v>
      </c>
      <c r="AO99" s="90">
        <v>0</v>
      </c>
      <c r="AP99" s="90">
        <v>0</v>
      </c>
      <c r="AQ99" s="90">
        <v>0</v>
      </c>
      <c r="AR99" s="77">
        <v>2027</v>
      </c>
    </row>
    <row r="100" spans="1:44" ht="78" customHeight="1">
      <c r="A100" s="254"/>
      <c r="B100" s="254"/>
      <c r="C100" s="254"/>
      <c r="D100" s="254"/>
      <c r="E100" s="254"/>
      <c r="F100" s="254"/>
      <c r="G100" s="254"/>
      <c r="H100" s="254"/>
      <c r="I100" s="123">
        <v>0</v>
      </c>
      <c r="J100" s="123">
        <v>3</v>
      </c>
      <c r="K100" s="123">
        <v>2</v>
      </c>
      <c r="L100" s="123">
        <v>0</v>
      </c>
      <c r="M100" s="123">
        <v>8</v>
      </c>
      <c r="N100" s="123">
        <v>0</v>
      </c>
      <c r="O100" s="123">
        <v>1</v>
      </c>
      <c r="P100" s="123">
        <v>0</v>
      </c>
      <c r="Q100" s="123">
        <v>4</v>
      </c>
      <c r="R100" s="123">
        <v>1</v>
      </c>
      <c r="S100" s="123">
        <v>0</v>
      </c>
      <c r="T100" s="123">
        <v>2</v>
      </c>
      <c r="U100" s="123">
        <v>1</v>
      </c>
      <c r="V100" s="123">
        <v>0</v>
      </c>
      <c r="W100" s="123">
        <v>9</v>
      </c>
      <c r="X100" s="123">
        <v>2</v>
      </c>
      <c r="Y100" s="123" t="s">
        <v>19</v>
      </c>
      <c r="Z100" s="123">
        <v>0</v>
      </c>
      <c r="AA100" s="123">
        <v>4</v>
      </c>
      <c r="AB100" s="123">
        <v>1</v>
      </c>
      <c r="AC100" s="123">
        <v>1</v>
      </c>
      <c r="AD100" s="123">
        <v>2</v>
      </c>
      <c r="AE100" s="123">
        <v>1</v>
      </c>
      <c r="AF100" s="123">
        <v>2</v>
      </c>
      <c r="AG100" s="123">
        <v>0</v>
      </c>
      <c r="AH100" s="123">
        <v>0</v>
      </c>
      <c r="AI100" s="62" t="s">
        <v>136</v>
      </c>
      <c r="AJ100" s="56" t="s">
        <v>11</v>
      </c>
      <c r="AK100" s="98">
        <v>0</v>
      </c>
      <c r="AL100" s="158">
        <v>0</v>
      </c>
      <c r="AM100" s="98">
        <v>0</v>
      </c>
      <c r="AN100" s="98">
        <v>0</v>
      </c>
      <c r="AO100" s="98">
        <v>0</v>
      </c>
      <c r="AP100" s="98">
        <v>0</v>
      </c>
      <c r="AQ100" s="98">
        <v>0</v>
      </c>
      <c r="AR100" s="76">
        <v>2027</v>
      </c>
    </row>
    <row r="101" spans="1:44" ht="37.5">
      <c r="A101" s="254"/>
      <c r="B101" s="254"/>
      <c r="C101" s="254"/>
      <c r="D101" s="254"/>
      <c r="E101" s="254"/>
      <c r="F101" s="254"/>
      <c r="G101" s="254"/>
      <c r="H101" s="254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>
        <v>0</v>
      </c>
      <c r="AA101" s="125">
        <v>4</v>
      </c>
      <c r="AB101" s="125">
        <v>1</v>
      </c>
      <c r="AC101" s="125">
        <v>1</v>
      </c>
      <c r="AD101" s="125">
        <v>2</v>
      </c>
      <c r="AE101" s="125">
        <v>1</v>
      </c>
      <c r="AF101" s="125">
        <v>2</v>
      </c>
      <c r="AG101" s="125">
        <v>0</v>
      </c>
      <c r="AH101" s="125">
        <v>1</v>
      </c>
      <c r="AI101" s="63" t="s">
        <v>137</v>
      </c>
      <c r="AJ101" s="60" t="s">
        <v>2</v>
      </c>
      <c r="AK101" s="90">
        <v>0</v>
      </c>
      <c r="AL101" s="163">
        <v>0</v>
      </c>
      <c r="AM101" s="90">
        <v>0</v>
      </c>
      <c r="AN101" s="90">
        <v>0</v>
      </c>
      <c r="AO101" s="90">
        <v>0</v>
      </c>
      <c r="AP101" s="90">
        <v>0</v>
      </c>
      <c r="AQ101" s="90">
        <v>0</v>
      </c>
      <c r="AR101" s="77">
        <v>2027</v>
      </c>
    </row>
    <row r="102" spans="1:44" ht="75">
      <c r="A102" s="254"/>
      <c r="B102" s="254"/>
      <c r="C102" s="254"/>
      <c r="D102" s="254"/>
      <c r="E102" s="254"/>
      <c r="F102" s="254"/>
      <c r="G102" s="254"/>
      <c r="H102" s="254"/>
      <c r="I102" s="123">
        <v>0</v>
      </c>
      <c r="J102" s="123">
        <v>3</v>
      </c>
      <c r="K102" s="123">
        <v>2</v>
      </c>
      <c r="L102" s="123">
        <v>0</v>
      </c>
      <c r="M102" s="123">
        <v>8</v>
      </c>
      <c r="N102" s="123">
        <v>0</v>
      </c>
      <c r="O102" s="123">
        <v>1</v>
      </c>
      <c r="P102" s="123">
        <v>0</v>
      </c>
      <c r="Q102" s="123">
        <v>4</v>
      </c>
      <c r="R102" s="123">
        <v>1</v>
      </c>
      <c r="S102" s="123">
        <v>0</v>
      </c>
      <c r="T102" s="123">
        <v>2</v>
      </c>
      <c r="U102" s="123">
        <v>2</v>
      </c>
      <c r="V102" s="123">
        <v>0</v>
      </c>
      <c r="W102" s="123">
        <v>1</v>
      </c>
      <c r="X102" s="123">
        <v>2</v>
      </c>
      <c r="Y102" s="123" t="s">
        <v>19</v>
      </c>
      <c r="Z102" s="123">
        <v>0</v>
      </c>
      <c r="AA102" s="123">
        <v>4</v>
      </c>
      <c r="AB102" s="123">
        <v>1</v>
      </c>
      <c r="AC102" s="123">
        <v>1</v>
      </c>
      <c r="AD102" s="123">
        <v>2</v>
      </c>
      <c r="AE102" s="123">
        <v>1</v>
      </c>
      <c r="AF102" s="123">
        <v>3</v>
      </c>
      <c r="AG102" s="123">
        <v>0</v>
      </c>
      <c r="AH102" s="123">
        <v>0</v>
      </c>
      <c r="AI102" s="62" t="s">
        <v>138</v>
      </c>
      <c r="AJ102" s="56" t="s">
        <v>11</v>
      </c>
      <c r="AK102" s="98">
        <v>0</v>
      </c>
      <c r="AL102" s="158">
        <v>0</v>
      </c>
      <c r="AM102" s="98">
        <v>0</v>
      </c>
      <c r="AN102" s="98">
        <v>0</v>
      </c>
      <c r="AO102" s="98">
        <v>0</v>
      </c>
      <c r="AP102" s="98">
        <v>0</v>
      </c>
      <c r="AQ102" s="98">
        <v>0</v>
      </c>
      <c r="AR102" s="76">
        <v>2027</v>
      </c>
    </row>
    <row r="103" spans="1:44" ht="37.5">
      <c r="A103" s="254"/>
      <c r="B103" s="254"/>
      <c r="C103" s="254"/>
      <c r="D103" s="254"/>
      <c r="E103" s="254"/>
      <c r="F103" s="254"/>
      <c r="G103" s="254"/>
      <c r="H103" s="254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>
        <v>0</v>
      </c>
      <c r="AA103" s="125">
        <v>4</v>
      </c>
      <c r="AB103" s="125">
        <v>1</v>
      </c>
      <c r="AC103" s="125">
        <v>1</v>
      </c>
      <c r="AD103" s="125">
        <v>2</v>
      </c>
      <c r="AE103" s="125">
        <v>1</v>
      </c>
      <c r="AF103" s="125">
        <v>3</v>
      </c>
      <c r="AG103" s="125">
        <v>0</v>
      </c>
      <c r="AH103" s="125">
        <v>1</v>
      </c>
      <c r="AI103" s="63" t="s">
        <v>139</v>
      </c>
      <c r="AJ103" s="60" t="s">
        <v>2</v>
      </c>
      <c r="AK103" s="90">
        <v>0</v>
      </c>
      <c r="AL103" s="163">
        <v>0</v>
      </c>
      <c r="AM103" s="90">
        <v>0</v>
      </c>
      <c r="AN103" s="90">
        <v>0</v>
      </c>
      <c r="AO103" s="90">
        <v>0</v>
      </c>
      <c r="AP103" s="90">
        <v>0</v>
      </c>
      <c r="AQ103" s="90">
        <v>0</v>
      </c>
      <c r="AR103" s="77">
        <v>2027</v>
      </c>
    </row>
    <row r="104" spans="1:44" ht="39.75" customHeight="1">
      <c r="A104" s="255"/>
      <c r="B104" s="255"/>
      <c r="C104" s="255"/>
      <c r="D104" s="255"/>
      <c r="E104" s="255"/>
      <c r="F104" s="255"/>
      <c r="G104" s="255"/>
      <c r="H104" s="255"/>
      <c r="I104" s="123">
        <v>0</v>
      </c>
      <c r="J104" s="123">
        <v>3</v>
      </c>
      <c r="K104" s="123">
        <v>2</v>
      </c>
      <c r="L104" s="123">
        <v>0</v>
      </c>
      <c r="M104" s="123">
        <v>8</v>
      </c>
      <c r="N104" s="123">
        <v>0</v>
      </c>
      <c r="O104" s="123">
        <v>1</v>
      </c>
      <c r="P104" s="123">
        <v>0</v>
      </c>
      <c r="Q104" s="123">
        <v>4</v>
      </c>
      <c r="R104" s="123">
        <v>1</v>
      </c>
      <c r="S104" s="123">
        <v>0</v>
      </c>
      <c r="T104" s="123">
        <v>2</v>
      </c>
      <c r="U104" s="123">
        <v>2</v>
      </c>
      <c r="V104" s="123">
        <v>0</v>
      </c>
      <c r="W104" s="123">
        <v>0</v>
      </c>
      <c r="X104" s="123">
        <v>7</v>
      </c>
      <c r="Y104" s="123" t="s">
        <v>15</v>
      </c>
      <c r="Z104" s="123">
        <v>0</v>
      </c>
      <c r="AA104" s="123">
        <v>4</v>
      </c>
      <c r="AB104" s="123">
        <v>1</v>
      </c>
      <c r="AC104" s="123">
        <v>1</v>
      </c>
      <c r="AD104" s="123">
        <v>2</v>
      </c>
      <c r="AE104" s="123">
        <v>1</v>
      </c>
      <c r="AF104" s="123">
        <v>4</v>
      </c>
      <c r="AG104" s="123">
        <v>0</v>
      </c>
      <c r="AH104" s="123">
        <v>0</v>
      </c>
      <c r="AI104" s="62" t="s">
        <v>140</v>
      </c>
      <c r="AJ104" s="56" t="s">
        <v>11</v>
      </c>
      <c r="AK104" s="98" t="s">
        <v>60</v>
      </c>
      <c r="AL104" s="161">
        <v>1880355.14</v>
      </c>
      <c r="AM104" s="82" t="s">
        <v>60</v>
      </c>
      <c r="AN104" s="82" t="s">
        <v>60</v>
      </c>
      <c r="AO104" s="82" t="s">
        <v>60</v>
      </c>
      <c r="AP104" s="82" t="s">
        <v>60</v>
      </c>
      <c r="AQ104" s="82">
        <f>AL104</f>
        <v>1880355.14</v>
      </c>
      <c r="AR104" s="76">
        <v>2027</v>
      </c>
    </row>
    <row r="105" spans="1:44" ht="39.75" customHeight="1">
      <c r="A105" s="254"/>
      <c r="B105" s="254"/>
      <c r="C105" s="254"/>
      <c r="D105" s="254"/>
      <c r="E105" s="254"/>
      <c r="F105" s="254"/>
      <c r="G105" s="254"/>
      <c r="H105" s="254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>
        <v>0</v>
      </c>
      <c r="AA105" s="125">
        <v>4</v>
      </c>
      <c r="AB105" s="125">
        <v>1</v>
      </c>
      <c r="AC105" s="125">
        <v>1</v>
      </c>
      <c r="AD105" s="125">
        <v>2</v>
      </c>
      <c r="AE105" s="125">
        <v>1</v>
      </c>
      <c r="AF105" s="125">
        <v>4</v>
      </c>
      <c r="AG105" s="125">
        <v>0</v>
      </c>
      <c r="AH105" s="125">
        <v>1</v>
      </c>
      <c r="AI105" s="63" t="s">
        <v>141</v>
      </c>
      <c r="AJ105" s="60" t="s">
        <v>2</v>
      </c>
      <c r="AK105" s="90" t="s">
        <v>60</v>
      </c>
      <c r="AL105" s="163">
        <v>1739</v>
      </c>
      <c r="AM105" s="90" t="s">
        <v>60</v>
      </c>
      <c r="AN105" s="90" t="s">
        <v>60</v>
      </c>
      <c r="AO105" s="90" t="s">
        <v>60</v>
      </c>
      <c r="AP105" s="90" t="s">
        <v>60</v>
      </c>
      <c r="AQ105" s="122">
        <f>AL105</f>
        <v>1739</v>
      </c>
      <c r="AR105" s="77">
        <v>2027</v>
      </c>
    </row>
    <row r="106" spans="1:44" ht="61.5" customHeight="1">
      <c r="A106" s="254"/>
      <c r="B106" s="254"/>
      <c r="C106" s="254"/>
      <c r="D106" s="254"/>
      <c r="E106" s="254"/>
      <c r="F106" s="254"/>
      <c r="G106" s="254"/>
      <c r="H106" s="254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>
        <v>0</v>
      </c>
      <c r="AA106" s="125">
        <v>4</v>
      </c>
      <c r="AB106" s="125">
        <v>1</v>
      </c>
      <c r="AC106" s="125">
        <v>1</v>
      </c>
      <c r="AD106" s="125">
        <v>2</v>
      </c>
      <c r="AE106" s="125">
        <v>1</v>
      </c>
      <c r="AF106" s="125">
        <v>4</v>
      </c>
      <c r="AG106" s="125">
        <v>0</v>
      </c>
      <c r="AH106" s="125">
        <v>2</v>
      </c>
      <c r="AI106" s="63" t="s">
        <v>142</v>
      </c>
      <c r="AJ106" s="60" t="s">
        <v>2</v>
      </c>
      <c r="AK106" s="90" t="s">
        <v>60</v>
      </c>
      <c r="AL106" s="163">
        <v>24</v>
      </c>
      <c r="AM106" s="90" t="s">
        <v>60</v>
      </c>
      <c r="AN106" s="90" t="s">
        <v>60</v>
      </c>
      <c r="AO106" s="90" t="s">
        <v>60</v>
      </c>
      <c r="AP106" s="90" t="s">
        <v>60</v>
      </c>
      <c r="AQ106" s="90">
        <f>AL106</f>
        <v>24</v>
      </c>
      <c r="AR106" s="77">
        <v>2027</v>
      </c>
    </row>
    <row r="107" spans="1:44" ht="60" customHeight="1">
      <c r="A107" s="254"/>
      <c r="B107" s="254"/>
      <c r="C107" s="254"/>
      <c r="D107" s="254"/>
      <c r="E107" s="254"/>
      <c r="F107" s="254"/>
      <c r="G107" s="254"/>
      <c r="H107" s="254"/>
      <c r="I107" s="123">
        <v>0</v>
      </c>
      <c r="J107" s="123">
        <v>3</v>
      </c>
      <c r="K107" s="123">
        <v>2</v>
      </c>
      <c r="L107" s="123">
        <v>0</v>
      </c>
      <c r="M107" s="123">
        <v>8</v>
      </c>
      <c r="N107" s="123">
        <v>0</v>
      </c>
      <c r="O107" s="123">
        <v>1</v>
      </c>
      <c r="P107" s="123">
        <v>0</v>
      </c>
      <c r="Q107" s="123">
        <v>4</v>
      </c>
      <c r="R107" s="123">
        <v>1</v>
      </c>
      <c r="S107" s="123">
        <v>0</v>
      </c>
      <c r="T107" s="123">
        <v>2</v>
      </c>
      <c r="U107" s="123">
        <v>2</v>
      </c>
      <c r="V107" s="123">
        <v>0</v>
      </c>
      <c r="W107" s="123">
        <v>0</v>
      </c>
      <c r="X107" s="123">
        <v>9</v>
      </c>
      <c r="Y107" s="123" t="s">
        <v>19</v>
      </c>
      <c r="Z107" s="123">
        <v>0</v>
      </c>
      <c r="AA107" s="123">
        <v>4</v>
      </c>
      <c r="AB107" s="123">
        <v>1</v>
      </c>
      <c r="AC107" s="123">
        <v>1</v>
      </c>
      <c r="AD107" s="123">
        <v>2</v>
      </c>
      <c r="AE107" s="123">
        <v>1</v>
      </c>
      <c r="AF107" s="123">
        <v>5</v>
      </c>
      <c r="AG107" s="123">
        <v>0</v>
      </c>
      <c r="AH107" s="123">
        <v>0</v>
      </c>
      <c r="AI107" s="62" t="s">
        <v>143</v>
      </c>
      <c r="AJ107" s="56" t="s">
        <v>11</v>
      </c>
      <c r="AK107" s="98">
        <v>0</v>
      </c>
      <c r="AL107" s="164">
        <v>0</v>
      </c>
      <c r="AM107" s="98">
        <v>0</v>
      </c>
      <c r="AN107" s="98">
        <v>0</v>
      </c>
      <c r="AO107" s="98">
        <v>0</v>
      </c>
      <c r="AP107" s="98">
        <v>0</v>
      </c>
      <c r="AQ107" s="99">
        <f>AK107+AL107+AM107+AN107+AO107+AP107</f>
        <v>0</v>
      </c>
      <c r="AR107" s="76">
        <v>2027</v>
      </c>
    </row>
    <row r="108" spans="1:44" ht="42" customHeight="1">
      <c r="A108" s="254"/>
      <c r="B108" s="254"/>
      <c r="C108" s="254"/>
      <c r="D108" s="254"/>
      <c r="E108" s="254"/>
      <c r="F108" s="254"/>
      <c r="G108" s="254"/>
      <c r="H108" s="254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>
        <v>0</v>
      </c>
      <c r="AA108" s="125">
        <v>4</v>
      </c>
      <c r="AB108" s="125">
        <v>1</v>
      </c>
      <c r="AC108" s="125">
        <v>1</v>
      </c>
      <c r="AD108" s="125">
        <v>2</v>
      </c>
      <c r="AE108" s="125">
        <v>1</v>
      </c>
      <c r="AF108" s="125">
        <v>5</v>
      </c>
      <c r="AG108" s="125">
        <v>0</v>
      </c>
      <c r="AH108" s="125">
        <v>1</v>
      </c>
      <c r="AI108" s="63" t="s">
        <v>144</v>
      </c>
      <c r="AJ108" s="60" t="s">
        <v>2</v>
      </c>
      <c r="AK108" s="90">
        <v>0</v>
      </c>
      <c r="AL108" s="163">
        <v>0</v>
      </c>
      <c r="AM108" s="90">
        <v>0</v>
      </c>
      <c r="AN108" s="90">
        <v>0</v>
      </c>
      <c r="AO108" s="90">
        <v>0</v>
      </c>
      <c r="AP108" s="90">
        <v>0</v>
      </c>
      <c r="AQ108" s="90">
        <f>AK108+AL108+AM108+AN108+AO108+AP108</f>
        <v>0</v>
      </c>
      <c r="AR108" s="77">
        <v>2027</v>
      </c>
    </row>
    <row r="109" spans="1:44" ht="96.75" customHeight="1">
      <c r="A109" s="255"/>
      <c r="B109" s="255"/>
      <c r="C109" s="255"/>
      <c r="D109" s="255"/>
      <c r="E109" s="255"/>
      <c r="F109" s="255"/>
      <c r="G109" s="255"/>
      <c r="H109" s="255"/>
      <c r="I109" s="123">
        <v>0</v>
      </c>
      <c r="J109" s="123">
        <v>3</v>
      </c>
      <c r="K109" s="123">
        <v>2</v>
      </c>
      <c r="L109" s="123">
        <v>0</v>
      </c>
      <c r="M109" s="123">
        <v>8</v>
      </c>
      <c r="N109" s="123">
        <v>0</v>
      </c>
      <c r="O109" s="123">
        <v>1</v>
      </c>
      <c r="P109" s="123">
        <v>0</v>
      </c>
      <c r="Q109" s="123">
        <v>4</v>
      </c>
      <c r="R109" s="123">
        <v>1</v>
      </c>
      <c r="S109" s="123">
        <v>0</v>
      </c>
      <c r="T109" s="123">
        <v>2</v>
      </c>
      <c r="U109" s="123">
        <v>1</v>
      </c>
      <c r="V109" s="123">
        <v>0</v>
      </c>
      <c r="W109" s="123">
        <v>9</v>
      </c>
      <c r="X109" s="123">
        <v>2</v>
      </c>
      <c r="Y109" s="123">
        <v>0</v>
      </c>
      <c r="Z109" s="123">
        <v>0</v>
      </c>
      <c r="AA109" s="123">
        <v>4</v>
      </c>
      <c r="AB109" s="123">
        <v>1</v>
      </c>
      <c r="AC109" s="123">
        <v>1</v>
      </c>
      <c r="AD109" s="123">
        <v>2</v>
      </c>
      <c r="AE109" s="123">
        <v>1</v>
      </c>
      <c r="AF109" s="123">
        <v>6</v>
      </c>
      <c r="AG109" s="123">
        <v>0</v>
      </c>
      <c r="AH109" s="123">
        <v>0</v>
      </c>
      <c r="AI109" s="180" t="s">
        <v>145</v>
      </c>
      <c r="AJ109" s="56" t="s">
        <v>11</v>
      </c>
      <c r="AK109" s="98" t="s">
        <v>1</v>
      </c>
      <c r="AL109" s="161">
        <v>240000</v>
      </c>
      <c r="AM109" s="98">
        <v>0</v>
      </c>
      <c r="AN109" s="98">
        <v>0</v>
      </c>
      <c r="AO109" s="98">
        <v>0</v>
      </c>
      <c r="AP109" s="98">
        <v>0</v>
      </c>
      <c r="AQ109" s="82">
        <f>AL109+AM109+AN109+AO109+AP109</f>
        <v>240000</v>
      </c>
      <c r="AR109" s="76">
        <v>2023</v>
      </c>
    </row>
    <row r="110" spans="1:44" ht="42" customHeight="1">
      <c r="A110" s="254"/>
      <c r="B110" s="254"/>
      <c r="C110" s="254"/>
      <c r="D110" s="254"/>
      <c r="E110" s="254"/>
      <c r="F110" s="254"/>
      <c r="G110" s="254"/>
      <c r="H110" s="254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>
        <v>0</v>
      </c>
      <c r="AA110" s="125">
        <v>4</v>
      </c>
      <c r="AB110" s="125">
        <v>1</v>
      </c>
      <c r="AC110" s="125">
        <v>1</v>
      </c>
      <c r="AD110" s="125">
        <v>2</v>
      </c>
      <c r="AE110" s="125">
        <v>1</v>
      </c>
      <c r="AF110" s="125">
        <v>6</v>
      </c>
      <c r="AG110" s="125">
        <v>0</v>
      </c>
      <c r="AH110" s="125">
        <v>1</v>
      </c>
      <c r="AI110" s="181" t="s">
        <v>146</v>
      </c>
      <c r="AJ110" s="60" t="s">
        <v>2</v>
      </c>
      <c r="AK110" s="90" t="s">
        <v>1</v>
      </c>
      <c r="AL110" s="163">
        <v>1</v>
      </c>
      <c r="AM110" s="90">
        <v>0</v>
      </c>
      <c r="AN110" s="90">
        <v>0</v>
      </c>
      <c r="AO110" s="90">
        <v>0</v>
      </c>
      <c r="AP110" s="90">
        <v>0</v>
      </c>
      <c r="AQ110" s="90">
        <f>AL110+AM110+AN110+AO110+AP110</f>
        <v>1</v>
      </c>
      <c r="AR110" s="77">
        <v>2023</v>
      </c>
    </row>
    <row r="111" spans="1:44" ht="96.75" customHeight="1">
      <c r="A111" s="255"/>
      <c r="B111" s="255"/>
      <c r="C111" s="255"/>
      <c r="D111" s="255"/>
      <c r="E111" s="255"/>
      <c r="F111" s="255"/>
      <c r="G111" s="255"/>
      <c r="H111" s="255"/>
      <c r="I111" s="123">
        <v>0</v>
      </c>
      <c r="J111" s="123">
        <v>3</v>
      </c>
      <c r="K111" s="123">
        <v>2</v>
      </c>
      <c r="L111" s="123">
        <v>0</v>
      </c>
      <c r="M111" s="123">
        <v>8</v>
      </c>
      <c r="N111" s="123">
        <v>0</v>
      </c>
      <c r="O111" s="123">
        <v>1</v>
      </c>
      <c r="P111" s="123">
        <v>0</v>
      </c>
      <c r="Q111" s="123">
        <v>4</v>
      </c>
      <c r="R111" s="123">
        <v>1</v>
      </c>
      <c r="S111" s="123">
        <v>0</v>
      </c>
      <c r="T111" s="123">
        <v>2</v>
      </c>
      <c r="U111" s="123">
        <v>1</v>
      </c>
      <c r="V111" s="123">
        <v>0</v>
      </c>
      <c r="W111" s="123">
        <v>9</v>
      </c>
      <c r="X111" s="123">
        <v>2</v>
      </c>
      <c r="Y111" s="123">
        <v>0</v>
      </c>
      <c r="Z111" s="123">
        <v>0</v>
      </c>
      <c r="AA111" s="123">
        <v>4</v>
      </c>
      <c r="AB111" s="123">
        <v>1</v>
      </c>
      <c r="AC111" s="123">
        <v>1</v>
      </c>
      <c r="AD111" s="123">
        <v>2</v>
      </c>
      <c r="AE111" s="123">
        <v>1</v>
      </c>
      <c r="AF111" s="123">
        <v>7</v>
      </c>
      <c r="AG111" s="123">
        <v>0</v>
      </c>
      <c r="AH111" s="123">
        <v>0</v>
      </c>
      <c r="AI111" s="180" t="s">
        <v>147</v>
      </c>
      <c r="AJ111" s="56" t="s">
        <v>11</v>
      </c>
      <c r="AK111" s="98" t="s">
        <v>1</v>
      </c>
      <c r="AL111" s="161">
        <v>200000</v>
      </c>
      <c r="AM111" s="98" t="s">
        <v>60</v>
      </c>
      <c r="AN111" s="98" t="s">
        <v>60</v>
      </c>
      <c r="AO111" s="98" t="s">
        <v>60</v>
      </c>
      <c r="AP111" s="98" t="s">
        <v>60</v>
      </c>
      <c r="AQ111" s="82">
        <f>AL111</f>
        <v>200000</v>
      </c>
      <c r="AR111" s="76">
        <v>2023</v>
      </c>
    </row>
    <row r="112" spans="1:44" ht="42" customHeight="1">
      <c r="A112" s="254"/>
      <c r="B112" s="254"/>
      <c r="C112" s="254"/>
      <c r="D112" s="254"/>
      <c r="E112" s="254"/>
      <c r="F112" s="254"/>
      <c r="G112" s="254"/>
      <c r="H112" s="254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>
        <v>0</v>
      </c>
      <c r="AA112" s="125">
        <v>4</v>
      </c>
      <c r="AB112" s="125">
        <v>1</v>
      </c>
      <c r="AC112" s="125">
        <v>1</v>
      </c>
      <c r="AD112" s="125">
        <v>2</v>
      </c>
      <c r="AE112" s="125">
        <v>1</v>
      </c>
      <c r="AF112" s="125">
        <v>7</v>
      </c>
      <c r="AG112" s="125">
        <v>0</v>
      </c>
      <c r="AH112" s="125">
        <v>1</v>
      </c>
      <c r="AI112" s="181" t="s">
        <v>148</v>
      </c>
      <c r="AJ112" s="60" t="s">
        <v>2</v>
      </c>
      <c r="AK112" s="90" t="s">
        <v>1</v>
      </c>
      <c r="AL112" s="163">
        <v>1</v>
      </c>
      <c r="AM112" s="90" t="s">
        <v>60</v>
      </c>
      <c r="AN112" s="90" t="s">
        <v>60</v>
      </c>
      <c r="AO112" s="90" t="s">
        <v>60</v>
      </c>
      <c r="AP112" s="90" t="s">
        <v>60</v>
      </c>
      <c r="AQ112" s="90">
        <f>AL112</f>
        <v>1</v>
      </c>
      <c r="AR112" s="77">
        <v>2023</v>
      </c>
    </row>
    <row r="113" spans="1:44" ht="120.75" customHeight="1">
      <c r="A113" s="254"/>
      <c r="B113" s="254"/>
      <c r="C113" s="254"/>
      <c r="D113" s="254"/>
      <c r="E113" s="254"/>
      <c r="F113" s="254"/>
      <c r="G113" s="254"/>
      <c r="H113" s="254"/>
      <c r="I113" s="123">
        <v>0</v>
      </c>
      <c r="J113" s="123">
        <v>3</v>
      </c>
      <c r="K113" s="123">
        <v>2</v>
      </c>
      <c r="L113" s="123">
        <v>0</v>
      </c>
      <c r="M113" s="123">
        <v>8</v>
      </c>
      <c r="N113" s="123">
        <v>0</v>
      </c>
      <c r="O113" s="123">
        <v>1</v>
      </c>
      <c r="P113" s="123">
        <v>0</v>
      </c>
      <c r="Q113" s="123">
        <v>4</v>
      </c>
      <c r="R113" s="123">
        <v>1</v>
      </c>
      <c r="S113" s="123">
        <v>0</v>
      </c>
      <c r="T113" s="123">
        <v>2</v>
      </c>
      <c r="U113" s="123">
        <v>2</v>
      </c>
      <c r="V113" s="123">
        <v>0</v>
      </c>
      <c r="W113" s="123">
        <v>1</v>
      </c>
      <c r="X113" s="123">
        <v>2</v>
      </c>
      <c r="Y113" s="123" t="s">
        <v>19</v>
      </c>
      <c r="Z113" s="123">
        <v>0</v>
      </c>
      <c r="AA113" s="123">
        <v>4</v>
      </c>
      <c r="AB113" s="123">
        <v>1</v>
      </c>
      <c r="AC113" s="123">
        <v>1</v>
      </c>
      <c r="AD113" s="123">
        <v>2</v>
      </c>
      <c r="AE113" s="123">
        <v>1</v>
      </c>
      <c r="AF113" s="123">
        <v>8</v>
      </c>
      <c r="AG113" s="123">
        <v>0</v>
      </c>
      <c r="AH113" s="123">
        <v>0</v>
      </c>
      <c r="AI113" s="62" t="s">
        <v>149</v>
      </c>
      <c r="AJ113" s="56" t="s">
        <v>11</v>
      </c>
      <c r="AK113" s="98" t="s">
        <v>60</v>
      </c>
      <c r="AL113" s="158" t="s">
        <v>60</v>
      </c>
      <c r="AM113" s="82">
        <v>540000</v>
      </c>
      <c r="AN113" s="82">
        <v>0</v>
      </c>
      <c r="AO113" s="82">
        <v>0</v>
      </c>
      <c r="AP113" s="82">
        <v>0</v>
      </c>
      <c r="AQ113" s="82">
        <f>AM113+AN113+AO113+AP113</f>
        <v>540000</v>
      </c>
      <c r="AR113" s="76">
        <v>2024</v>
      </c>
    </row>
    <row r="114" spans="1:44" ht="42" customHeight="1">
      <c r="A114" s="254"/>
      <c r="B114" s="254"/>
      <c r="C114" s="254"/>
      <c r="D114" s="254"/>
      <c r="E114" s="254"/>
      <c r="F114" s="254"/>
      <c r="G114" s="254"/>
      <c r="H114" s="254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>
        <v>0</v>
      </c>
      <c r="AA114" s="125">
        <v>4</v>
      </c>
      <c r="AB114" s="125">
        <v>1</v>
      </c>
      <c r="AC114" s="125">
        <v>1</v>
      </c>
      <c r="AD114" s="125">
        <v>2</v>
      </c>
      <c r="AE114" s="125">
        <v>1</v>
      </c>
      <c r="AF114" s="125">
        <v>8</v>
      </c>
      <c r="AG114" s="125">
        <v>0</v>
      </c>
      <c r="AH114" s="125">
        <v>1</v>
      </c>
      <c r="AI114" s="181" t="s">
        <v>150</v>
      </c>
      <c r="AJ114" s="60" t="s">
        <v>2</v>
      </c>
      <c r="AK114" s="90" t="s">
        <v>60</v>
      </c>
      <c r="AL114" s="163" t="s">
        <v>60</v>
      </c>
      <c r="AM114" s="90">
        <v>1</v>
      </c>
      <c r="AN114" s="90">
        <v>0</v>
      </c>
      <c r="AO114" s="90">
        <v>0</v>
      </c>
      <c r="AP114" s="90">
        <v>0</v>
      </c>
      <c r="AQ114" s="90">
        <f>AM114</f>
        <v>1</v>
      </c>
      <c r="AR114" s="77">
        <v>2024</v>
      </c>
    </row>
    <row r="115" spans="1:44" s="197" customFormat="1" ht="42" customHeight="1">
      <c r="A115" s="256"/>
      <c r="B115" s="256"/>
      <c r="C115" s="256"/>
      <c r="D115" s="256"/>
      <c r="E115" s="256"/>
      <c r="F115" s="256"/>
      <c r="G115" s="256"/>
      <c r="H115" s="256"/>
      <c r="I115" s="191">
        <v>0</v>
      </c>
      <c r="J115" s="191">
        <v>0</v>
      </c>
      <c r="K115" s="191">
        <v>0</v>
      </c>
      <c r="L115" s="191">
        <v>0</v>
      </c>
      <c r="M115" s="191">
        <v>0</v>
      </c>
      <c r="N115" s="191">
        <v>0</v>
      </c>
      <c r="O115" s="191">
        <v>0</v>
      </c>
      <c r="P115" s="191">
        <v>0</v>
      </c>
      <c r="Q115" s="191">
        <v>0</v>
      </c>
      <c r="R115" s="191">
        <v>0</v>
      </c>
      <c r="S115" s="191">
        <v>0</v>
      </c>
      <c r="T115" s="191">
        <v>0</v>
      </c>
      <c r="U115" s="191">
        <v>0</v>
      </c>
      <c r="V115" s="191">
        <v>0</v>
      </c>
      <c r="W115" s="191">
        <v>0</v>
      </c>
      <c r="X115" s="191">
        <v>0</v>
      </c>
      <c r="Y115" s="191">
        <v>0</v>
      </c>
      <c r="Z115" s="191">
        <v>0</v>
      </c>
      <c r="AA115" s="191">
        <v>4</v>
      </c>
      <c r="AB115" s="191">
        <v>1</v>
      </c>
      <c r="AC115" s="191">
        <v>1</v>
      </c>
      <c r="AD115" s="191">
        <v>3</v>
      </c>
      <c r="AE115" s="191">
        <v>0</v>
      </c>
      <c r="AF115" s="191">
        <v>0</v>
      </c>
      <c r="AG115" s="191">
        <v>0</v>
      </c>
      <c r="AH115" s="191">
        <v>0</v>
      </c>
      <c r="AI115" s="67" t="s">
        <v>151</v>
      </c>
      <c r="AJ115" s="68" t="s">
        <v>11</v>
      </c>
      <c r="AK115" s="136">
        <f aca="true" t="shared" si="11" ref="AK115:AP115">AK117</f>
        <v>24000</v>
      </c>
      <c r="AL115" s="198">
        <f t="shared" si="11"/>
        <v>8000</v>
      </c>
      <c r="AM115" s="136">
        <f t="shared" si="11"/>
        <v>0</v>
      </c>
      <c r="AN115" s="136">
        <f t="shared" si="11"/>
        <v>0</v>
      </c>
      <c r="AO115" s="136">
        <f t="shared" si="11"/>
        <v>0</v>
      </c>
      <c r="AP115" s="136">
        <f t="shared" si="11"/>
        <v>0</v>
      </c>
      <c r="AQ115" s="94">
        <f>AK115+AL115+AM115+AN115+AO115+AP115</f>
        <v>32000</v>
      </c>
      <c r="AR115" s="95">
        <v>2022</v>
      </c>
    </row>
    <row r="116" spans="1:44" ht="75">
      <c r="A116" s="254"/>
      <c r="B116" s="254"/>
      <c r="C116" s="254"/>
      <c r="D116" s="254"/>
      <c r="E116" s="254"/>
      <c r="F116" s="254"/>
      <c r="G116" s="254"/>
      <c r="H116" s="254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>
        <v>0</v>
      </c>
      <c r="AA116" s="253">
        <v>4</v>
      </c>
      <c r="AB116" s="253">
        <v>1</v>
      </c>
      <c r="AC116" s="253">
        <v>1</v>
      </c>
      <c r="AD116" s="253">
        <v>3</v>
      </c>
      <c r="AE116" s="253">
        <v>0</v>
      </c>
      <c r="AF116" s="253">
        <v>0</v>
      </c>
      <c r="AG116" s="253">
        <v>0</v>
      </c>
      <c r="AH116" s="253">
        <v>1</v>
      </c>
      <c r="AI116" s="129" t="s">
        <v>152</v>
      </c>
      <c r="AJ116" s="60" t="s">
        <v>2</v>
      </c>
      <c r="AK116" s="87">
        <v>4</v>
      </c>
      <c r="AL116" s="173">
        <v>1</v>
      </c>
      <c r="AM116" s="81">
        <v>0</v>
      </c>
      <c r="AN116" s="81">
        <v>0</v>
      </c>
      <c r="AO116" s="81">
        <v>0</v>
      </c>
      <c r="AP116" s="88">
        <v>0</v>
      </c>
      <c r="AQ116" s="64">
        <v>4</v>
      </c>
      <c r="AR116" s="77">
        <v>2022</v>
      </c>
    </row>
    <row r="117" spans="1:44" ht="60.75" customHeight="1">
      <c r="A117" s="254"/>
      <c r="B117" s="254"/>
      <c r="C117" s="254"/>
      <c r="D117" s="254"/>
      <c r="E117" s="254"/>
      <c r="F117" s="254"/>
      <c r="G117" s="254"/>
      <c r="H117" s="254"/>
      <c r="I117" s="123">
        <v>0</v>
      </c>
      <c r="J117" s="123">
        <v>3</v>
      </c>
      <c r="K117" s="123">
        <v>2</v>
      </c>
      <c r="L117" s="123">
        <v>0</v>
      </c>
      <c r="M117" s="123">
        <v>8</v>
      </c>
      <c r="N117" s="123">
        <v>0</v>
      </c>
      <c r="O117" s="123">
        <v>4</v>
      </c>
      <c r="P117" s="246">
        <v>0</v>
      </c>
      <c r="Q117" s="246">
        <v>4</v>
      </c>
      <c r="R117" s="246">
        <v>1</v>
      </c>
      <c r="S117" s="246">
        <v>0</v>
      </c>
      <c r="T117" s="246">
        <v>3</v>
      </c>
      <c r="U117" s="246">
        <v>2</v>
      </c>
      <c r="V117" s="246">
        <v>0</v>
      </c>
      <c r="W117" s="246">
        <v>1</v>
      </c>
      <c r="X117" s="246">
        <v>0</v>
      </c>
      <c r="Y117" s="246" t="s">
        <v>17</v>
      </c>
      <c r="Z117" s="124">
        <v>0</v>
      </c>
      <c r="AA117" s="123">
        <v>4</v>
      </c>
      <c r="AB117" s="123">
        <v>1</v>
      </c>
      <c r="AC117" s="123">
        <v>1</v>
      </c>
      <c r="AD117" s="123">
        <v>3</v>
      </c>
      <c r="AE117" s="123">
        <v>0</v>
      </c>
      <c r="AF117" s="123">
        <v>1</v>
      </c>
      <c r="AG117" s="123">
        <v>0</v>
      </c>
      <c r="AH117" s="123">
        <v>0</v>
      </c>
      <c r="AI117" s="121" t="s">
        <v>153</v>
      </c>
      <c r="AJ117" s="56" t="s">
        <v>11</v>
      </c>
      <c r="AK117" s="86">
        <v>24000</v>
      </c>
      <c r="AL117" s="155">
        <v>8000</v>
      </c>
      <c r="AM117" s="74">
        <v>0</v>
      </c>
      <c r="AN117" s="74">
        <v>0</v>
      </c>
      <c r="AO117" s="74">
        <v>0</v>
      </c>
      <c r="AP117" s="74">
        <v>0</v>
      </c>
      <c r="AQ117" s="75">
        <f>24000+AL117</f>
        <v>32000</v>
      </c>
      <c r="AR117" s="146">
        <v>2023</v>
      </c>
    </row>
    <row r="118" spans="1:44" ht="75">
      <c r="A118" s="254"/>
      <c r="B118" s="254"/>
      <c r="C118" s="254"/>
      <c r="D118" s="254"/>
      <c r="E118" s="254"/>
      <c r="F118" s="254"/>
      <c r="G118" s="254"/>
      <c r="H118" s="254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6">
        <v>0</v>
      </c>
      <c r="AA118" s="125">
        <v>4</v>
      </c>
      <c r="AB118" s="125">
        <v>1</v>
      </c>
      <c r="AC118" s="125">
        <v>1</v>
      </c>
      <c r="AD118" s="125">
        <v>3</v>
      </c>
      <c r="AE118" s="125">
        <v>0</v>
      </c>
      <c r="AF118" s="125">
        <v>1</v>
      </c>
      <c r="AG118" s="125">
        <v>0</v>
      </c>
      <c r="AH118" s="125">
        <v>1</v>
      </c>
      <c r="AI118" s="129" t="s">
        <v>154</v>
      </c>
      <c r="AJ118" s="60" t="s">
        <v>2</v>
      </c>
      <c r="AK118" s="87">
        <v>1</v>
      </c>
      <c r="AL118" s="166">
        <v>1</v>
      </c>
      <c r="AM118" s="81">
        <v>0</v>
      </c>
      <c r="AN118" s="81">
        <v>0</v>
      </c>
      <c r="AO118" s="81">
        <v>0</v>
      </c>
      <c r="AP118" s="81">
        <v>0</v>
      </c>
      <c r="AQ118" s="145">
        <f>AK118+AL118</f>
        <v>2</v>
      </c>
      <c r="AR118" s="147">
        <v>2023</v>
      </c>
    </row>
    <row r="119" spans="1:44" ht="75">
      <c r="A119" s="254"/>
      <c r="B119" s="254"/>
      <c r="C119" s="254"/>
      <c r="D119" s="254"/>
      <c r="E119" s="254"/>
      <c r="F119" s="254"/>
      <c r="G119" s="254"/>
      <c r="H119" s="254"/>
      <c r="I119" s="123">
        <v>0</v>
      </c>
      <c r="J119" s="123">
        <v>3</v>
      </c>
      <c r="K119" s="123">
        <v>2</v>
      </c>
      <c r="L119" s="123">
        <v>0</v>
      </c>
      <c r="M119" s="123">
        <v>8</v>
      </c>
      <c r="N119" s="123">
        <v>0</v>
      </c>
      <c r="O119" s="123">
        <v>4</v>
      </c>
      <c r="P119" s="246">
        <v>0</v>
      </c>
      <c r="Q119" s="246">
        <v>4</v>
      </c>
      <c r="R119" s="246">
        <v>1</v>
      </c>
      <c r="S119" s="246">
        <v>0</v>
      </c>
      <c r="T119" s="246">
        <v>3</v>
      </c>
      <c r="U119" s="246">
        <v>2</v>
      </c>
      <c r="V119" s="246">
        <v>0</v>
      </c>
      <c r="W119" s="246">
        <v>1</v>
      </c>
      <c r="X119" s="246">
        <v>0</v>
      </c>
      <c r="Y119" s="246" t="s">
        <v>17</v>
      </c>
      <c r="Z119" s="124">
        <v>0</v>
      </c>
      <c r="AA119" s="123">
        <v>4</v>
      </c>
      <c r="AB119" s="123">
        <v>1</v>
      </c>
      <c r="AC119" s="123">
        <v>1</v>
      </c>
      <c r="AD119" s="123">
        <v>3</v>
      </c>
      <c r="AE119" s="123">
        <v>0</v>
      </c>
      <c r="AF119" s="123">
        <v>2</v>
      </c>
      <c r="AG119" s="123">
        <v>0</v>
      </c>
      <c r="AH119" s="123">
        <v>0</v>
      </c>
      <c r="AI119" s="130" t="s">
        <v>155</v>
      </c>
      <c r="AJ119" s="56" t="s">
        <v>2</v>
      </c>
      <c r="AK119" s="86">
        <v>4</v>
      </c>
      <c r="AL119" s="174">
        <v>0</v>
      </c>
      <c r="AM119" s="89">
        <v>0</v>
      </c>
      <c r="AN119" s="89">
        <v>0</v>
      </c>
      <c r="AO119" s="89">
        <v>0</v>
      </c>
      <c r="AP119" s="89">
        <v>0</v>
      </c>
      <c r="AQ119" s="85">
        <v>4</v>
      </c>
      <c r="AR119" s="76">
        <v>2022</v>
      </c>
    </row>
    <row r="120" spans="1:44" ht="102.75" customHeight="1">
      <c r="A120" s="254"/>
      <c r="B120" s="254"/>
      <c r="C120" s="254"/>
      <c r="D120" s="254"/>
      <c r="E120" s="254"/>
      <c r="F120" s="254"/>
      <c r="G120" s="254"/>
      <c r="H120" s="254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6">
        <v>0</v>
      </c>
      <c r="AA120" s="125">
        <v>4</v>
      </c>
      <c r="AB120" s="125">
        <v>1</v>
      </c>
      <c r="AC120" s="125">
        <v>1</v>
      </c>
      <c r="AD120" s="125">
        <v>3</v>
      </c>
      <c r="AE120" s="125">
        <v>0</v>
      </c>
      <c r="AF120" s="125">
        <v>2</v>
      </c>
      <c r="AG120" s="125">
        <v>0</v>
      </c>
      <c r="AH120" s="125">
        <v>1</v>
      </c>
      <c r="AI120" s="129" t="s">
        <v>156</v>
      </c>
      <c r="AJ120" s="60" t="s">
        <v>2</v>
      </c>
      <c r="AK120" s="87">
        <v>4</v>
      </c>
      <c r="AL120" s="173">
        <v>0</v>
      </c>
      <c r="AM120" s="81">
        <v>0</v>
      </c>
      <c r="AN120" s="81">
        <v>0</v>
      </c>
      <c r="AO120" s="81">
        <v>0</v>
      </c>
      <c r="AP120" s="81">
        <v>0</v>
      </c>
      <c r="AQ120" s="64">
        <v>4</v>
      </c>
      <c r="AR120" s="77">
        <v>2022</v>
      </c>
    </row>
    <row r="121" spans="1:44" s="197" customFormat="1" ht="56.25">
      <c r="A121" s="256"/>
      <c r="B121" s="256"/>
      <c r="C121" s="256"/>
      <c r="D121" s="256"/>
      <c r="E121" s="256"/>
      <c r="F121" s="256"/>
      <c r="G121" s="256"/>
      <c r="H121" s="256"/>
      <c r="I121" s="191">
        <v>0</v>
      </c>
      <c r="J121" s="191">
        <v>0</v>
      </c>
      <c r="K121" s="191">
        <v>0</v>
      </c>
      <c r="L121" s="191">
        <v>0</v>
      </c>
      <c r="M121" s="191">
        <v>0</v>
      </c>
      <c r="N121" s="191">
        <v>0</v>
      </c>
      <c r="O121" s="191">
        <v>0</v>
      </c>
      <c r="P121" s="191">
        <v>0</v>
      </c>
      <c r="Q121" s="191">
        <v>0</v>
      </c>
      <c r="R121" s="191">
        <v>0</v>
      </c>
      <c r="S121" s="191">
        <v>0</v>
      </c>
      <c r="T121" s="191">
        <v>0</v>
      </c>
      <c r="U121" s="191">
        <v>0</v>
      </c>
      <c r="V121" s="191">
        <v>0</v>
      </c>
      <c r="W121" s="191">
        <v>0</v>
      </c>
      <c r="X121" s="191">
        <v>0</v>
      </c>
      <c r="Y121" s="191">
        <v>0</v>
      </c>
      <c r="Z121" s="192">
        <v>0</v>
      </c>
      <c r="AA121" s="191">
        <v>4</v>
      </c>
      <c r="AB121" s="191">
        <v>1</v>
      </c>
      <c r="AC121" s="191">
        <v>1</v>
      </c>
      <c r="AD121" s="191">
        <v>4</v>
      </c>
      <c r="AE121" s="191">
        <v>0</v>
      </c>
      <c r="AF121" s="191">
        <v>0</v>
      </c>
      <c r="AG121" s="191">
        <v>0</v>
      </c>
      <c r="AH121" s="191">
        <v>0</v>
      </c>
      <c r="AI121" s="188" t="s">
        <v>157</v>
      </c>
      <c r="AJ121" s="68" t="s">
        <v>11</v>
      </c>
      <c r="AK121" s="94">
        <f>AK123+AK126+AK128+AK130+AK132</f>
        <v>17878692.21</v>
      </c>
      <c r="AL121" s="178">
        <f>AL123+AL126+AL128+AL130+AL132</f>
        <v>20306957.69</v>
      </c>
      <c r="AM121" s="94">
        <f>AM123+AM126+AM128</f>
        <v>15445053.18</v>
      </c>
      <c r="AN121" s="94">
        <f>AN123+AN126+AN128</f>
        <v>14445053.18</v>
      </c>
      <c r="AO121" s="94">
        <f>AO123+AO126+AO128</f>
        <v>13656621.62</v>
      </c>
      <c r="AP121" s="94">
        <f>AP123+AP126+AP128</f>
        <v>13656621.62</v>
      </c>
      <c r="AQ121" s="94">
        <f>AK121+AL121+AM121+AN121+AO121+AP121</f>
        <v>95388999.50000001</v>
      </c>
      <c r="AR121" s="95">
        <v>2027</v>
      </c>
    </row>
    <row r="122" spans="1:44" ht="75">
      <c r="A122" s="254"/>
      <c r="B122" s="254"/>
      <c r="C122" s="254"/>
      <c r="D122" s="254"/>
      <c r="E122" s="254"/>
      <c r="F122" s="254"/>
      <c r="G122" s="254"/>
      <c r="H122" s="254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6">
        <v>0</v>
      </c>
      <c r="AA122" s="125">
        <v>4</v>
      </c>
      <c r="AB122" s="125">
        <v>1</v>
      </c>
      <c r="AC122" s="125">
        <v>1</v>
      </c>
      <c r="AD122" s="125">
        <v>4</v>
      </c>
      <c r="AE122" s="125">
        <v>0</v>
      </c>
      <c r="AF122" s="125">
        <v>0</v>
      </c>
      <c r="AG122" s="125">
        <v>0</v>
      </c>
      <c r="AH122" s="125">
        <v>1</v>
      </c>
      <c r="AI122" s="129" t="s">
        <v>158</v>
      </c>
      <c r="AJ122" s="49" t="s">
        <v>4</v>
      </c>
      <c r="AK122" s="87">
        <v>14.92</v>
      </c>
      <c r="AL122" s="175">
        <v>13.48</v>
      </c>
      <c r="AM122" s="87">
        <v>14.92</v>
      </c>
      <c r="AN122" s="87">
        <v>14.92</v>
      </c>
      <c r="AO122" s="87">
        <v>14.92</v>
      </c>
      <c r="AP122" s="87">
        <v>14.92</v>
      </c>
      <c r="AQ122" s="90">
        <f>(AM122+AN122+AO122+AP122)/4</f>
        <v>14.92</v>
      </c>
      <c r="AR122" s="77">
        <v>2027</v>
      </c>
    </row>
    <row r="123" spans="1:44" ht="93.75">
      <c r="A123" s="254"/>
      <c r="B123" s="254"/>
      <c r="C123" s="254"/>
      <c r="D123" s="254"/>
      <c r="E123" s="254"/>
      <c r="F123" s="254"/>
      <c r="G123" s="254"/>
      <c r="H123" s="254"/>
      <c r="I123" s="123">
        <v>0</v>
      </c>
      <c r="J123" s="123">
        <v>3</v>
      </c>
      <c r="K123" s="123">
        <v>2</v>
      </c>
      <c r="L123" s="123">
        <v>0</v>
      </c>
      <c r="M123" s="123">
        <v>7</v>
      </c>
      <c r="N123" s="123">
        <v>0</v>
      </c>
      <c r="O123" s="123">
        <v>3</v>
      </c>
      <c r="P123" s="123">
        <v>0</v>
      </c>
      <c r="Q123" s="123">
        <v>4</v>
      </c>
      <c r="R123" s="123">
        <v>1</v>
      </c>
      <c r="S123" s="123">
        <v>0</v>
      </c>
      <c r="T123" s="123">
        <v>4</v>
      </c>
      <c r="U123" s="123">
        <v>2</v>
      </c>
      <c r="V123" s="123">
        <v>0</v>
      </c>
      <c r="W123" s="123">
        <v>1</v>
      </c>
      <c r="X123" s="123">
        <v>1</v>
      </c>
      <c r="Y123" s="123" t="s">
        <v>15</v>
      </c>
      <c r="Z123" s="124">
        <v>0</v>
      </c>
      <c r="AA123" s="123">
        <v>4</v>
      </c>
      <c r="AB123" s="123">
        <v>1</v>
      </c>
      <c r="AC123" s="123">
        <v>1</v>
      </c>
      <c r="AD123" s="123">
        <v>4</v>
      </c>
      <c r="AE123" s="123">
        <v>0</v>
      </c>
      <c r="AF123" s="123">
        <v>1</v>
      </c>
      <c r="AG123" s="123">
        <v>0</v>
      </c>
      <c r="AH123" s="123">
        <v>0</v>
      </c>
      <c r="AI123" s="121" t="s">
        <v>159</v>
      </c>
      <c r="AJ123" s="56" t="s">
        <v>11</v>
      </c>
      <c r="AK123" s="86">
        <f>13787299.86+63980.35-262.95-14190.54-898.38-181134.65</f>
        <v>13654793.69</v>
      </c>
      <c r="AL123" s="176">
        <v>14656717.17</v>
      </c>
      <c r="AM123" s="86">
        <v>15445053.18</v>
      </c>
      <c r="AN123" s="86">
        <f>15445053.18-1000000</f>
        <v>14445053.18</v>
      </c>
      <c r="AO123" s="86">
        <f>14656621.62-1000000</f>
        <v>13656621.62</v>
      </c>
      <c r="AP123" s="86">
        <f>14656621.62-1000000</f>
        <v>13656621.62</v>
      </c>
      <c r="AQ123" s="75">
        <f>AK123+AL123+AM123+AN123+AO123+AP123</f>
        <v>85514860.46000001</v>
      </c>
      <c r="AR123" s="76">
        <v>2027</v>
      </c>
    </row>
    <row r="124" spans="1:44" ht="75">
      <c r="A124" s="254"/>
      <c r="B124" s="254"/>
      <c r="C124" s="254"/>
      <c r="D124" s="254"/>
      <c r="E124" s="254"/>
      <c r="F124" s="254"/>
      <c r="G124" s="254"/>
      <c r="H124" s="254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6">
        <v>0</v>
      </c>
      <c r="AA124" s="125">
        <v>4</v>
      </c>
      <c r="AB124" s="125">
        <v>1</v>
      </c>
      <c r="AC124" s="125">
        <v>1</v>
      </c>
      <c r="AD124" s="125">
        <v>4</v>
      </c>
      <c r="AE124" s="125">
        <v>0</v>
      </c>
      <c r="AF124" s="125">
        <v>1</v>
      </c>
      <c r="AG124" s="125">
        <v>0</v>
      </c>
      <c r="AH124" s="125">
        <v>1</v>
      </c>
      <c r="AI124" s="129" t="s">
        <v>160</v>
      </c>
      <c r="AJ124" s="60" t="s">
        <v>2</v>
      </c>
      <c r="AK124" s="87">
        <v>389</v>
      </c>
      <c r="AL124" s="175">
        <v>382</v>
      </c>
      <c r="AM124" s="87">
        <v>385</v>
      </c>
      <c r="AN124" s="87">
        <v>385</v>
      </c>
      <c r="AO124" s="87">
        <v>385</v>
      </c>
      <c r="AP124" s="87">
        <v>385</v>
      </c>
      <c r="AQ124" s="91">
        <f>(AM124+AN124+AO124+AP124)/4</f>
        <v>385</v>
      </c>
      <c r="AR124" s="77">
        <v>2027</v>
      </c>
    </row>
    <row r="125" spans="1:44" ht="75">
      <c r="A125" s="254"/>
      <c r="B125" s="254"/>
      <c r="C125" s="254"/>
      <c r="D125" s="254"/>
      <c r="E125" s="254"/>
      <c r="F125" s="254"/>
      <c r="G125" s="254"/>
      <c r="H125" s="254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6">
        <v>0</v>
      </c>
      <c r="AA125" s="125">
        <v>4</v>
      </c>
      <c r="AB125" s="125">
        <v>1</v>
      </c>
      <c r="AC125" s="125">
        <v>1</v>
      </c>
      <c r="AD125" s="125">
        <v>4</v>
      </c>
      <c r="AE125" s="125">
        <v>0</v>
      </c>
      <c r="AF125" s="125">
        <v>1</v>
      </c>
      <c r="AG125" s="125">
        <v>0</v>
      </c>
      <c r="AH125" s="125">
        <v>2</v>
      </c>
      <c r="AI125" s="129" t="s">
        <v>161</v>
      </c>
      <c r="AJ125" s="49" t="s">
        <v>11</v>
      </c>
      <c r="AK125" s="87">
        <v>46246.68</v>
      </c>
      <c r="AL125" s="175">
        <f>(AL123+AL126+AL128+AL130+AL132)/AL124</f>
        <v>53159.57510471204</v>
      </c>
      <c r="AM125" s="87">
        <f>AM121/AM124</f>
        <v>40117.02124675325</v>
      </c>
      <c r="AN125" s="87">
        <f>AN121/AN124</f>
        <v>37519.61864935065</v>
      </c>
      <c r="AO125" s="87">
        <f>AO121/AO124</f>
        <v>35471.744467532466</v>
      </c>
      <c r="AP125" s="87">
        <f>AP121/AP124</f>
        <v>35471.744467532466</v>
      </c>
      <c r="AQ125" s="102">
        <f>(AK125+AL125+AM125+AN125+AO125+AP125)/6</f>
        <v>41331.06398931348</v>
      </c>
      <c r="AR125" s="77">
        <v>2027</v>
      </c>
    </row>
    <row r="126" spans="1:44" ht="75">
      <c r="A126" s="254"/>
      <c r="B126" s="254"/>
      <c r="C126" s="254"/>
      <c r="D126" s="254"/>
      <c r="E126" s="254"/>
      <c r="F126" s="254"/>
      <c r="G126" s="254"/>
      <c r="H126" s="254"/>
      <c r="I126" s="123">
        <v>0</v>
      </c>
      <c r="J126" s="123">
        <v>3</v>
      </c>
      <c r="K126" s="123">
        <v>2</v>
      </c>
      <c r="L126" s="123">
        <v>0</v>
      </c>
      <c r="M126" s="123">
        <v>7</v>
      </c>
      <c r="N126" s="123">
        <v>0</v>
      </c>
      <c r="O126" s="123">
        <v>3</v>
      </c>
      <c r="P126" s="123">
        <v>0</v>
      </c>
      <c r="Q126" s="123">
        <v>4</v>
      </c>
      <c r="R126" s="123">
        <v>1</v>
      </c>
      <c r="S126" s="123">
        <v>0</v>
      </c>
      <c r="T126" s="123">
        <v>4</v>
      </c>
      <c r="U126" s="123">
        <v>1</v>
      </c>
      <c r="V126" s="123">
        <v>0</v>
      </c>
      <c r="W126" s="123">
        <v>6</v>
      </c>
      <c r="X126" s="123">
        <v>9</v>
      </c>
      <c r="Y126" s="123" t="s">
        <v>15</v>
      </c>
      <c r="Z126" s="124">
        <v>0</v>
      </c>
      <c r="AA126" s="123">
        <v>4</v>
      </c>
      <c r="AB126" s="123">
        <v>1</v>
      </c>
      <c r="AC126" s="123">
        <v>1</v>
      </c>
      <c r="AD126" s="123">
        <v>4</v>
      </c>
      <c r="AE126" s="123">
        <v>0</v>
      </c>
      <c r="AF126" s="123">
        <v>2</v>
      </c>
      <c r="AG126" s="123">
        <v>0</v>
      </c>
      <c r="AH126" s="123">
        <v>0</v>
      </c>
      <c r="AI126" s="121" t="s">
        <v>162</v>
      </c>
      <c r="AJ126" s="56" t="s">
        <v>11</v>
      </c>
      <c r="AK126" s="86">
        <v>4091601.41</v>
      </c>
      <c r="AL126" s="176">
        <v>5504798.49</v>
      </c>
      <c r="AM126" s="86">
        <v>0</v>
      </c>
      <c r="AN126" s="86">
        <v>0</v>
      </c>
      <c r="AO126" s="86">
        <v>0</v>
      </c>
      <c r="AP126" s="98">
        <v>0</v>
      </c>
      <c r="AQ126" s="75">
        <f>AK126+AL126+AM126+AN126+AO126+AP126</f>
        <v>9596399.9</v>
      </c>
      <c r="AR126" s="76">
        <v>2027</v>
      </c>
    </row>
    <row r="127" spans="1:44" ht="56.25">
      <c r="A127" s="254"/>
      <c r="B127" s="254"/>
      <c r="C127" s="254"/>
      <c r="D127" s="254"/>
      <c r="E127" s="254"/>
      <c r="F127" s="254"/>
      <c r="G127" s="254"/>
      <c r="H127" s="254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6">
        <v>0</v>
      </c>
      <c r="AA127" s="125">
        <v>4</v>
      </c>
      <c r="AB127" s="125">
        <v>1</v>
      </c>
      <c r="AC127" s="125">
        <v>1</v>
      </c>
      <c r="AD127" s="125">
        <v>4</v>
      </c>
      <c r="AE127" s="125">
        <v>0</v>
      </c>
      <c r="AF127" s="125">
        <v>2</v>
      </c>
      <c r="AG127" s="125">
        <v>0</v>
      </c>
      <c r="AH127" s="125">
        <v>1</v>
      </c>
      <c r="AI127" s="117" t="s">
        <v>163</v>
      </c>
      <c r="AJ127" s="60" t="s">
        <v>2</v>
      </c>
      <c r="AK127" s="87">
        <v>21.7</v>
      </c>
      <c r="AL127" s="175">
        <v>22.2</v>
      </c>
      <c r="AM127" s="87">
        <v>0</v>
      </c>
      <c r="AN127" s="87">
        <v>0</v>
      </c>
      <c r="AO127" s="90">
        <v>0</v>
      </c>
      <c r="AP127" s="90">
        <v>0</v>
      </c>
      <c r="AQ127" s="92">
        <f>(AK127+AL127+AM127+AN127)/2</f>
        <v>21.95</v>
      </c>
      <c r="AR127" s="77">
        <v>2027</v>
      </c>
    </row>
    <row r="128" spans="1:44" ht="75">
      <c r="A128" s="254"/>
      <c r="B128" s="254"/>
      <c r="C128" s="254"/>
      <c r="D128" s="254"/>
      <c r="E128" s="254"/>
      <c r="F128" s="254"/>
      <c r="G128" s="254"/>
      <c r="H128" s="254"/>
      <c r="I128" s="123">
        <v>0</v>
      </c>
      <c r="J128" s="123">
        <v>3</v>
      </c>
      <c r="K128" s="123">
        <v>2</v>
      </c>
      <c r="L128" s="123">
        <v>0</v>
      </c>
      <c r="M128" s="123">
        <v>7</v>
      </c>
      <c r="N128" s="123">
        <v>0</v>
      </c>
      <c r="O128" s="123">
        <v>3</v>
      </c>
      <c r="P128" s="123">
        <v>0</v>
      </c>
      <c r="Q128" s="123">
        <v>4</v>
      </c>
      <c r="R128" s="123">
        <v>1</v>
      </c>
      <c r="S128" s="123">
        <v>0</v>
      </c>
      <c r="T128" s="123">
        <v>4</v>
      </c>
      <c r="U128" s="123" t="s">
        <v>18</v>
      </c>
      <c r="V128" s="123">
        <v>0</v>
      </c>
      <c r="W128" s="123">
        <v>6</v>
      </c>
      <c r="X128" s="123">
        <v>9</v>
      </c>
      <c r="Y128" s="123" t="s">
        <v>15</v>
      </c>
      <c r="Z128" s="124">
        <v>0</v>
      </c>
      <c r="AA128" s="123">
        <v>4</v>
      </c>
      <c r="AB128" s="123">
        <v>1</v>
      </c>
      <c r="AC128" s="123">
        <v>1</v>
      </c>
      <c r="AD128" s="123">
        <v>4</v>
      </c>
      <c r="AE128" s="123">
        <v>0</v>
      </c>
      <c r="AF128" s="123">
        <v>3</v>
      </c>
      <c r="AG128" s="123">
        <v>0</v>
      </c>
      <c r="AH128" s="123">
        <v>0</v>
      </c>
      <c r="AI128" s="121" t="s">
        <v>164</v>
      </c>
      <c r="AJ128" s="56" t="s">
        <v>11</v>
      </c>
      <c r="AK128" s="86">
        <f>28268.57+14190.54</f>
        <v>42459.11</v>
      </c>
      <c r="AL128" s="176">
        <v>55604.03</v>
      </c>
      <c r="AM128" s="86">
        <v>0</v>
      </c>
      <c r="AN128" s="86">
        <v>0</v>
      </c>
      <c r="AO128" s="86">
        <v>0</v>
      </c>
      <c r="AP128" s="86">
        <v>0</v>
      </c>
      <c r="AQ128" s="75">
        <f>AK128+AL128+AM128+AN128+AO128+AP128</f>
        <v>98063.14</v>
      </c>
      <c r="AR128" s="76">
        <v>2027</v>
      </c>
    </row>
    <row r="129" spans="1:44" ht="56.25">
      <c r="A129" s="254"/>
      <c r="B129" s="254"/>
      <c r="C129" s="254"/>
      <c r="D129" s="254"/>
      <c r="E129" s="254"/>
      <c r="F129" s="254"/>
      <c r="G129" s="254"/>
      <c r="H129" s="254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6">
        <v>0</v>
      </c>
      <c r="AA129" s="125">
        <v>4</v>
      </c>
      <c r="AB129" s="125">
        <v>1</v>
      </c>
      <c r="AC129" s="125">
        <v>1</v>
      </c>
      <c r="AD129" s="125">
        <v>4</v>
      </c>
      <c r="AE129" s="125">
        <v>0</v>
      </c>
      <c r="AF129" s="125">
        <v>3</v>
      </c>
      <c r="AG129" s="125">
        <v>0</v>
      </c>
      <c r="AH129" s="125">
        <v>1</v>
      </c>
      <c r="AI129" s="117" t="s">
        <v>165</v>
      </c>
      <c r="AJ129" s="60" t="s">
        <v>2</v>
      </c>
      <c r="AK129" s="87">
        <v>21.7</v>
      </c>
      <c r="AL129" s="175">
        <v>22.2</v>
      </c>
      <c r="AM129" s="87">
        <v>0</v>
      </c>
      <c r="AN129" s="87">
        <v>0</v>
      </c>
      <c r="AO129" s="87">
        <v>0</v>
      </c>
      <c r="AP129" s="87">
        <v>0</v>
      </c>
      <c r="AQ129" s="92">
        <f>(AK129+AL129)/2</f>
        <v>21.95</v>
      </c>
      <c r="AR129" s="77">
        <v>2027</v>
      </c>
    </row>
    <row r="130" spans="1:44" ht="75.75" customHeight="1">
      <c r="A130" s="254"/>
      <c r="B130" s="254"/>
      <c r="C130" s="254"/>
      <c r="D130" s="254"/>
      <c r="E130" s="254"/>
      <c r="F130" s="254"/>
      <c r="G130" s="254"/>
      <c r="H130" s="254"/>
      <c r="I130" s="123">
        <v>0</v>
      </c>
      <c r="J130" s="123">
        <v>3</v>
      </c>
      <c r="K130" s="123">
        <v>2</v>
      </c>
      <c r="L130" s="123">
        <v>0</v>
      </c>
      <c r="M130" s="123">
        <v>7</v>
      </c>
      <c r="N130" s="123">
        <v>0</v>
      </c>
      <c r="O130" s="123">
        <v>3</v>
      </c>
      <c r="P130" s="123">
        <v>0</v>
      </c>
      <c r="Q130" s="123">
        <v>4</v>
      </c>
      <c r="R130" s="123">
        <v>1</v>
      </c>
      <c r="S130" s="123">
        <v>0</v>
      </c>
      <c r="T130" s="123">
        <v>4</v>
      </c>
      <c r="U130" s="123" t="s">
        <v>18</v>
      </c>
      <c r="V130" s="123">
        <v>1</v>
      </c>
      <c r="W130" s="123">
        <v>3</v>
      </c>
      <c r="X130" s="123">
        <v>9</v>
      </c>
      <c r="Y130" s="123">
        <v>0</v>
      </c>
      <c r="Z130" s="124">
        <v>0</v>
      </c>
      <c r="AA130" s="123">
        <v>4</v>
      </c>
      <c r="AB130" s="123">
        <v>1</v>
      </c>
      <c r="AC130" s="123">
        <v>1</v>
      </c>
      <c r="AD130" s="123">
        <v>4</v>
      </c>
      <c r="AE130" s="123">
        <v>0</v>
      </c>
      <c r="AF130" s="123">
        <v>4</v>
      </c>
      <c r="AG130" s="123">
        <v>0</v>
      </c>
      <c r="AH130" s="123">
        <v>0</v>
      </c>
      <c r="AI130" s="118" t="s">
        <v>166</v>
      </c>
      <c r="AJ130" s="56" t="s">
        <v>11</v>
      </c>
      <c r="AK130" s="86">
        <v>898.38</v>
      </c>
      <c r="AL130" s="158">
        <v>898.38</v>
      </c>
      <c r="AM130" s="98">
        <v>0</v>
      </c>
      <c r="AN130" s="98">
        <v>0</v>
      </c>
      <c r="AO130" s="98">
        <v>0</v>
      </c>
      <c r="AP130" s="98">
        <v>0</v>
      </c>
      <c r="AQ130" s="119">
        <f>AK130+AL130+AM130+AN130+AO130+AP130</f>
        <v>1796.76</v>
      </c>
      <c r="AR130" s="76">
        <v>2022</v>
      </c>
    </row>
    <row r="131" spans="1:44" ht="75">
      <c r="A131" s="254"/>
      <c r="B131" s="254"/>
      <c r="C131" s="254"/>
      <c r="D131" s="254"/>
      <c r="E131" s="254"/>
      <c r="F131" s="254"/>
      <c r="G131" s="254"/>
      <c r="H131" s="254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6">
        <v>0</v>
      </c>
      <c r="AA131" s="125">
        <v>4</v>
      </c>
      <c r="AB131" s="125">
        <v>1</v>
      </c>
      <c r="AC131" s="125">
        <v>1</v>
      </c>
      <c r="AD131" s="125">
        <v>4</v>
      </c>
      <c r="AE131" s="125">
        <v>0</v>
      </c>
      <c r="AF131" s="125">
        <v>4</v>
      </c>
      <c r="AG131" s="125">
        <v>0</v>
      </c>
      <c r="AH131" s="125">
        <v>1</v>
      </c>
      <c r="AI131" s="117" t="s">
        <v>167</v>
      </c>
      <c r="AJ131" s="60" t="s">
        <v>2</v>
      </c>
      <c r="AK131" s="87">
        <v>32</v>
      </c>
      <c r="AL131" s="163">
        <v>35</v>
      </c>
      <c r="AM131" s="90">
        <v>0</v>
      </c>
      <c r="AN131" s="90">
        <v>0</v>
      </c>
      <c r="AO131" s="90">
        <v>0</v>
      </c>
      <c r="AP131" s="90">
        <v>0</v>
      </c>
      <c r="AQ131" s="92">
        <f>(AK131+AL131+AM131+AN131+AO131+AP131)/2</f>
        <v>33.5</v>
      </c>
      <c r="AR131" s="77">
        <v>2022</v>
      </c>
    </row>
    <row r="132" spans="1:44" ht="79.5" customHeight="1">
      <c r="A132" s="254"/>
      <c r="B132" s="254"/>
      <c r="C132" s="254"/>
      <c r="D132" s="254"/>
      <c r="E132" s="254"/>
      <c r="F132" s="254"/>
      <c r="G132" s="254"/>
      <c r="H132" s="254"/>
      <c r="I132" s="123">
        <v>0</v>
      </c>
      <c r="J132" s="123">
        <v>3</v>
      </c>
      <c r="K132" s="123">
        <v>2</v>
      </c>
      <c r="L132" s="123">
        <v>0</v>
      </c>
      <c r="M132" s="123">
        <v>7</v>
      </c>
      <c r="N132" s="123">
        <v>0</v>
      </c>
      <c r="O132" s="123">
        <v>3</v>
      </c>
      <c r="P132" s="123">
        <v>0</v>
      </c>
      <c r="Q132" s="123">
        <v>4</v>
      </c>
      <c r="R132" s="123">
        <v>1</v>
      </c>
      <c r="S132" s="123">
        <v>0</v>
      </c>
      <c r="T132" s="123">
        <v>4</v>
      </c>
      <c r="U132" s="123">
        <v>1</v>
      </c>
      <c r="V132" s="123">
        <v>1</v>
      </c>
      <c r="W132" s="123">
        <v>3</v>
      </c>
      <c r="X132" s="123">
        <v>9</v>
      </c>
      <c r="Y132" s="123">
        <v>0</v>
      </c>
      <c r="Z132" s="124">
        <v>0</v>
      </c>
      <c r="AA132" s="123">
        <v>4</v>
      </c>
      <c r="AB132" s="123">
        <v>1</v>
      </c>
      <c r="AC132" s="123">
        <v>1</v>
      </c>
      <c r="AD132" s="123">
        <v>4</v>
      </c>
      <c r="AE132" s="123">
        <v>0</v>
      </c>
      <c r="AF132" s="123">
        <v>5</v>
      </c>
      <c r="AG132" s="123">
        <v>0</v>
      </c>
      <c r="AH132" s="123">
        <v>0</v>
      </c>
      <c r="AI132" s="118" t="s">
        <v>168</v>
      </c>
      <c r="AJ132" s="56" t="s">
        <v>11</v>
      </c>
      <c r="AK132" s="86">
        <v>88939.62</v>
      </c>
      <c r="AL132" s="161">
        <v>88939.62</v>
      </c>
      <c r="AM132" s="99">
        <v>0</v>
      </c>
      <c r="AN132" s="99">
        <v>0</v>
      </c>
      <c r="AO132" s="99">
        <v>0</v>
      </c>
      <c r="AP132" s="99">
        <v>0</v>
      </c>
      <c r="AQ132" s="119">
        <f>AK132+AL132+AM132+AN132+AO132+AP132</f>
        <v>177879.24</v>
      </c>
      <c r="AR132" s="76">
        <v>2022</v>
      </c>
    </row>
    <row r="133" spans="1:44" ht="76.5" customHeight="1">
      <c r="A133" s="254"/>
      <c r="B133" s="254"/>
      <c r="C133" s="254"/>
      <c r="D133" s="254"/>
      <c r="E133" s="254"/>
      <c r="F133" s="254"/>
      <c r="G133" s="254"/>
      <c r="H133" s="254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6">
        <v>0</v>
      </c>
      <c r="AA133" s="125">
        <v>4</v>
      </c>
      <c r="AB133" s="125">
        <v>1</v>
      </c>
      <c r="AC133" s="125">
        <v>1</v>
      </c>
      <c r="AD133" s="125">
        <v>4</v>
      </c>
      <c r="AE133" s="125">
        <v>0</v>
      </c>
      <c r="AF133" s="125">
        <v>5</v>
      </c>
      <c r="AG133" s="125">
        <v>0</v>
      </c>
      <c r="AH133" s="125">
        <v>1</v>
      </c>
      <c r="AI133" s="117" t="s">
        <v>169</v>
      </c>
      <c r="AJ133" s="60" t="s">
        <v>2</v>
      </c>
      <c r="AK133" s="87">
        <v>32</v>
      </c>
      <c r="AL133" s="163">
        <v>35</v>
      </c>
      <c r="AM133" s="90">
        <v>0</v>
      </c>
      <c r="AN133" s="90">
        <v>0</v>
      </c>
      <c r="AO133" s="90">
        <v>0</v>
      </c>
      <c r="AP133" s="90">
        <v>0</v>
      </c>
      <c r="AQ133" s="90">
        <f>(AK133+AL133+AM133+AN133+AO133+AP133)/2</f>
        <v>33.5</v>
      </c>
      <c r="AR133" s="77">
        <v>2022</v>
      </c>
    </row>
    <row r="134" spans="1:44" s="197" customFormat="1" ht="56.25">
      <c r="A134" s="256"/>
      <c r="B134" s="256"/>
      <c r="C134" s="256"/>
      <c r="D134" s="256"/>
      <c r="E134" s="256"/>
      <c r="F134" s="256"/>
      <c r="G134" s="256"/>
      <c r="H134" s="256"/>
      <c r="I134" s="191">
        <v>0</v>
      </c>
      <c r="J134" s="191">
        <v>3</v>
      </c>
      <c r="K134" s="191">
        <v>2</v>
      </c>
      <c r="L134" s="191">
        <v>0</v>
      </c>
      <c r="M134" s="191">
        <v>8</v>
      </c>
      <c r="N134" s="191">
        <v>0</v>
      </c>
      <c r="O134" s="191">
        <v>1</v>
      </c>
      <c r="P134" s="191">
        <v>0</v>
      </c>
      <c r="Q134" s="191">
        <v>4</v>
      </c>
      <c r="R134" s="191">
        <v>1</v>
      </c>
      <c r="S134" s="191">
        <v>0</v>
      </c>
      <c r="T134" s="191">
        <v>5</v>
      </c>
      <c r="U134" s="191">
        <v>2</v>
      </c>
      <c r="V134" s="191">
        <v>0</v>
      </c>
      <c r="W134" s="191">
        <v>0</v>
      </c>
      <c r="X134" s="191">
        <v>1</v>
      </c>
      <c r="Y134" s="191" t="s">
        <v>19</v>
      </c>
      <c r="Z134" s="192">
        <v>0</v>
      </c>
      <c r="AA134" s="191">
        <v>4</v>
      </c>
      <c r="AB134" s="191">
        <v>1</v>
      </c>
      <c r="AC134" s="191">
        <v>1</v>
      </c>
      <c r="AD134" s="191">
        <v>5</v>
      </c>
      <c r="AE134" s="191">
        <v>0</v>
      </c>
      <c r="AF134" s="191">
        <v>0</v>
      </c>
      <c r="AG134" s="191">
        <v>0</v>
      </c>
      <c r="AH134" s="191">
        <v>0</v>
      </c>
      <c r="AI134" s="193" t="s">
        <v>170</v>
      </c>
      <c r="AJ134" s="68" t="s">
        <v>11</v>
      </c>
      <c r="AK134" s="194">
        <f aca="true" t="shared" si="12" ref="AK134:AP134">AK136</f>
        <v>68482</v>
      </c>
      <c r="AL134" s="195">
        <f>AL136</f>
        <v>130650</v>
      </c>
      <c r="AM134" s="194">
        <f t="shared" si="12"/>
        <v>130658</v>
      </c>
      <c r="AN134" s="194">
        <f t="shared" si="12"/>
        <v>130658</v>
      </c>
      <c r="AO134" s="194">
        <f t="shared" si="12"/>
        <v>130658</v>
      </c>
      <c r="AP134" s="194">
        <f t="shared" si="12"/>
        <v>130658</v>
      </c>
      <c r="AQ134" s="196">
        <f>AK134+AL134+AM134+AN134+AO134+AP134</f>
        <v>721764</v>
      </c>
      <c r="AR134" s="95">
        <v>2027</v>
      </c>
    </row>
    <row r="135" spans="1:44" ht="37.5">
      <c r="A135" s="254"/>
      <c r="B135" s="254"/>
      <c r="C135" s="254"/>
      <c r="D135" s="254"/>
      <c r="E135" s="254"/>
      <c r="F135" s="254"/>
      <c r="G135" s="254"/>
      <c r="H135" s="254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6">
        <v>0</v>
      </c>
      <c r="AA135" s="125">
        <v>4</v>
      </c>
      <c r="AB135" s="125">
        <v>1</v>
      </c>
      <c r="AC135" s="125">
        <v>1</v>
      </c>
      <c r="AD135" s="125">
        <v>5</v>
      </c>
      <c r="AE135" s="125">
        <v>0</v>
      </c>
      <c r="AF135" s="125">
        <v>0</v>
      </c>
      <c r="AG135" s="125">
        <v>0</v>
      </c>
      <c r="AH135" s="125">
        <v>1</v>
      </c>
      <c r="AI135" s="117" t="s">
        <v>171</v>
      </c>
      <c r="AJ135" s="60" t="s">
        <v>2</v>
      </c>
      <c r="AK135" s="87">
        <v>3</v>
      </c>
      <c r="AL135" s="175">
        <v>3</v>
      </c>
      <c r="AM135" s="87">
        <v>3</v>
      </c>
      <c r="AN135" s="87">
        <v>3</v>
      </c>
      <c r="AO135" s="87">
        <v>3</v>
      </c>
      <c r="AP135" s="87">
        <v>3</v>
      </c>
      <c r="AQ135" s="87">
        <v>3</v>
      </c>
      <c r="AR135" s="77">
        <v>2027</v>
      </c>
    </row>
    <row r="136" spans="1:44" ht="39.75" customHeight="1">
      <c r="A136" s="254"/>
      <c r="B136" s="254"/>
      <c r="C136" s="254"/>
      <c r="D136" s="254"/>
      <c r="E136" s="254"/>
      <c r="F136" s="254"/>
      <c r="G136" s="254"/>
      <c r="H136" s="254"/>
      <c r="I136" s="123">
        <v>0</v>
      </c>
      <c r="J136" s="123">
        <v>3</v>
      </c>
      <c r="K136" s="123">
        <v>2</v>
      </c>
      <c r="L136" s="123">
        <v>0</v>
      </c>
      <c r="M136" s="123">
        <v>8</v>
      </c>
      <c r="N136" s="123">
        <v>0</v>
      </c>
      <c r="O136" s="123">
        <v>1</v>
      </c>
      <c r="P136" s="123">
        <v>0</v>
      </c>
      <c r="Q136" s="123">
        <v>4</v>
      </c>
      <c r="R136" s="123">
        <v>1</v>
      </c>
      <c r="S136" s="123">
        <v>0</v>
      </c>
      <c r="T136" s="123">
        <v>5</v>
      </c>
      <c r="U136" s="123">
        <v>2</v>
      </c>
      <c r="V136" s="123">
        <v>0</v>
      </c>
      <c r="W136" s="123">
        <v>0</v>
      </c>
      <c r="X136" s="123">
        <v>1</v>
      </c>
      <c r="Y136" s="123" t="s">
        <v>19</v>
      </c>
      <c r="Z136" s="124">
        <v>0</v>
      </c>
      <c r="AA136" s="123">
        <v>4</v>
      </c>
      <c r="AB136" s="123">
        <v>1</v>
      </c>
      <c r="AC136" s="123">
        <v>1</v>
      </c>
      <c r="AD136" s="123">
        <v>5</v>
      </c>
      <c r="AE136" s="123">
        <v>0</v>
      </c>
      <c r="AF136" s="123">
        <v>1</v>
      </c>
      <c r="AG136" s="123">
        <v>0</v>
      </c>
      <c r="AH136" s="123">
        <v>0</v>
      </c>
      <c r="AI136" s="118" t="s">
        <v>172</v>
      </c>
      <c r="AJ136" s="56" t="s">
        <v>11</v>
      </c>
      <c r="AK136" s="86">
        <f>130650-62168</f>
        <v>68482</v>
      </c>
      <c r="AL136" s="176">
        <v>130650</v>
      </c>
      <c r="AM136" s="86">
        <v>130658</v>
      </c>
      <c r="AN136" s="86">
        <v>130658</v>
      </c>
      <c r="AO136" s="86">
        <v>130658</v>
      </c>
      <c r="AP136" s="86">
        <v>130658</v>
      </c>
      <c r="AQ136" s="119">
        <f aca="true" t="shared" si="13" ref="AQ136:AQ142">AK136+AL136+AM136+AN136+AO136+AP136</f>
        <v>721764</v>
      </c>
      <c r="AR136" s="76">
        <v>2027</v>
      </c>
    </row>
    <row r="137" spans="1:44" ht="37.5">
      <c r="A137" s="254"/>
      <c r="B137" s="254"/>
      <c r="C137" s="254"/>
      <c r="D137" s="254"/>
      <c r="E137" s="254"/>
      <c r="F137" s="254"/>
      <c r="G137" s="254"/>
      <c r="H137" s="254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6">
        <v>0</v>
      </c>
      <c r="AA137" s="125">
        <v>4</v>
      </c>
      <c r="AB137" s="125">
        <v>1</v>
      </c>
      <c r="AC137" s="125">
        <v>1</v>
      </c>
      <c r="AD137" s="125">
        <v>5</v>
      </c>
      <c r="AE137" s="125">
        <v>0</v>
      </c>
      <c r="AF137" s="125">
        <v>1</v>
      </c>
      <c r="AG137" s="125">
        <v>0</v>
      </c>
      <c r="AH137" s="125">
        <v>1</v>
      </c>
      <c r="AI137" s="117" t="s">
        <v>173</v>
      </c>
      <c r="AJ137" s="60" t="s">
        <v>2</v>
      </c>
      <c r="AK137" s="87">
        <v>3</v>
      </c>
      <c r="AL137" s="163">
        <v>3</v>
      </c>
      <c r="AM137" s="90">
        <v>3</v>
      </c>
      <c r="AN137" s="90">
        <v>3</v>
      </c>
      <c r="AO137" s="90">
        <v>3</v>
      </c>
      <c r="AP137" s="90">
        <v>3</v>
      </c>
      <c r="AQ137" s="92">
        <f t="shared" si="13"/>
        <v>18</v>
      </c>
      <c r="AR137" s="77">
        <v>2027</v>
      </c>
    </row>
    <row r="138" spans="1:44" ht="54.75" customHeight="1">
      <c r="A138" s="254"/>
      <c r="B138" s="254"/>
      <c r="C138" s="254"/>
      <c r="D138" s="254"/>
      <c r="E138" s="254"/>
      <c r="F138" s="254"/>
      <c r="G138" s="254"/>
      <c r="H138" s="254"/>
      <c r="I138" s="123">
        <v>0</v>
      </c>
      <c r="J138" s="123">
        <v>3</v>
      </c>
      <c r="K138" s="123">
        <v>2</v>
      </c>
      <c r="L138" s="123">
        <v>0</v>
      </c>
      <c r="M138" s="123">
        <v>8</v>
      </c>
      <c r="N138" s="123">
        <v>0</v>
      </c>
      <c r="O138" s="123">
        <v>1</v>
      </c>
      <c r="P138" s="123">
        <v>0</v>
      </c>
      <c r="Q138" s="123">
        <v>4</v>
      </c>
      <c r="R138" s="123">
        <v>1</v>
      </c>
      <c r="S138" s="123">
        <v>0</v>
      </c>
      <c r="T138" s="123">
        <v>5</v>
      </c>
      <c r="U138" s="123">
        <v>2</v>
      </c>
      <c r="V138" s="123">
        <v>0</v>
      </c>
      <c r="W138" s="123">
        <v>0</v>
      </c>
      <c r="X138" s="123">
        <v>1</v>
      </c>
      <c r="Y138" s="123" t="s">
        <v>19</v>
      </c>
      <c r="Z138" s="124">
        <v>0</v>
      </c>
      <c r="AA138" s="123">
        <v>4</v>
      </c>
      <c r="AB138" s="123">
        <v>1</v>
      </c>
      <c r="AC138" s="123">
        <v>1</v>
      </c>
      <c r="AD138" s="123">
        <v>5</v>
      </c>
      <c r="AE138" s="123">
        <v>0</v>
      </c>
      <c r="AF138" s="123">
        <v>2</v>
      </c>
      <c r="AG138" s="123">
        <v>0</v>
      </c>
      <c r="AH138" s="123">
        <v>0</v>
      </c>
      <c r="AI138" s="120" t="s">
        <v>174</v>
      </c>
      <c r="AJ138" s="56" t="s">
        <v>2</v>
      </c>
      <c r="AK138" s="86">
        <v>1</v>
      </c>
      <c r="AL138" s="158">
        <v>1</v>
      </c>
      <c r="AM138" s="98">
        <v>1</v>
      </c>
      <c r="AN138" s="98">
        <v>1</v>
      </c>
      <c r="AO138" s="98">
        <v>1</v>
      </c>
      <c r="AP138" s="98">
        <v>1</v>
      </c>
      <c r="AQ138" s="119">
        <f t="shared" si="13"/>
        <v>6</v>
      </c>
      <c r="AR138" s="76">
        <v>2027</v>
      </c>
    </row>
    <row r="139" spans="1:44" ht="56.25">
      <c r="A139" s="254"/>
      <c r="B139" s="254"/>
      <c r="C139" s="254"/>
      <c r="D139" s="254"/>
      <c r="E139" s="254"/>
      <c r="F139" s="254"/>
      <c r="G139" s="254"/>
      <c r="H139" s="254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6">
        <v>0</v>
      </c>
      <c r="AA139" s="125">
        <v>4</v>
      </c>
      <c r="AB139" s="125">
        <v>1</v>
      </c>
      <c r="AC139" s="125">
        <v>1</v>
      </c>
      <c r="AD139" s="125">
        <v>5</v>
      </c>
      <c r="AE139" s="125">
        <v>0</v>
      </c>
      <c r="AF139" s="125">
        <v>2</v>
      </c>
      <c r="AG139" s="125">
        <v>0</v>
      </c>
      <c r="AH139" s="125">
        <v>1</v>
      </c>
      <c r="AI139" s="117" t="s">
        <v>175</v>
      </c>
      <c r="AJ139" s="60" t="s">
        <v>2</v>
      </c>
      <c r="AK139" s="87">
        <v>2</v>
      </c>
      <c r="AL139" s="163">
        <v>2</v>
      </c>
      <c r="AM139" s="90">
        <v>2</v>
      </c>
      <c r="AN139" s="90">
        <v>2</v>
      </c>
      <c r="AO139" s="90">
        <v>2</v>
      </c>
      <c r="AP139" s="90">
        <v>2</v>
      </c>
      <c r="AQ139" s="92">
        <f t="shared" si="13"/>
        <v>12</v>
      </c>
      <c r="AR139" s="77">
        <v>2027</v>
      </c>
    </row>
    <row r="140" spans="1:44" s="205" customFormat="1" ht="37.5">
      <c r="A140" s="257"/>
      <c r="B140" s="257"/>
      <c r="C140" s="257"/>
      <c r="D140" s="257"/>
      <c r="E140" s="257"/>
      <c r="F140" s="257"/>
      <c r="G140" s="257"/>
      <c r="H140" s="257"/>
      <c r="I140" s="258">
        <v>0</v>
      </c>
      <c r="J140" s="258">
        <v>0</v>
      </c>
      <c r="K140" s="258">
        <v>0</v>
      </c>
      <c r="L140" s="258">
        <v>0</v>
      </c>
      <c r="M140" s="258">
        <v>0</v>
      </c>
      <c r="N140" s="258">
        <v>0</v>
      </c>
      <c r="O140" s="258">
        <v>0</v>
      </c>
      <c r="P140" s="239">
        <v>0</v>
      </c>
      <c r="Q140" s="239">
        <v>0</v>
      </c>
      <c r="R140" s="239">
        <v>0</v>
      </c>
      <c r="S140" s="239">
        <v>0</v>
      </c>
      <c r="T140" s="239">
        <v>0</v>
      </c>
      <c r="U140" s="239">
        <v>0</v>
      </c>
      <c r="V140" s="239">
        <v>0</v>
      </c>
      <c r="W140" s="239">
        <v>0</v>
      </c>
      <c r="X140" s="239">
        <v>0</v>
      </c>
      <c r="Y140" s="239">
        <v>0</v>
      </c>
      <c r="Z140" s="239">
        <v>0</v>
      </c>
      <c r="AA140" s="239">
        <v>4</v>
      </c>
      <c r="AB140" s="239">
        <v>2</v>
      </c>
      <c r="AC140" s="239">
        <v>1</v>
      </c>
      <c r="AD140" s="239">
        <v>0</v>
      </c>
      <c r="AE140" s="239">
        <v>0</v>
      </c>
      <c r="AF140" s="239">
        <v>0</v>
      </c>
      <c r="AG140" s="239">
        <v>0</v>
      </c>
      <c r="AH140" s="239">
        <v>0</v>
      </c>
      <c r="AI140" s="183" t="s">
        <v>176</v>
      </c>
      <c r="AJ140" s="184" t="s">
        <v>11</v>
      </c>
      <c r="AK140" s="115">
        <f aca="true" t="shared" si="14" ref="AK140:AP140">AK141+AK149</f>
        <v>1516800</v>
      </c>
      <c r="AL140" s="215">
        <f>AL141+AL149+AL165</f>
        <v>274138.72</v>
      </c>
      <c r="AM140" s="116">
        <f>AM141+AM149+AM165</f>
        <v>7252456.5600000005</v>
      </c>
      <c r="AN140" s="116">
        <f t="shared" si="14"/>
        <v>200000</v>
      </c>
      <c r="AO140" s="116">
        <f t="shared" si="14"/>
        <v>200000</v>
      </c>
      <c r="AP140" s="116">
        <f t="shared" si="14"/>
        <v>200000</v>
      </c>
      <c r="AQ140" s="104">
        <f t="shared" si="13"/>
        <v>9643395.280000001</v>
      </c>
      <c r="AR140" s="105">
        <v>2027</v>
      </c>
    </row>
    <row r="141" spans="1:44" ht="93.75">
      <c r="A141" s="259"/>
      <c r="B141" s="259"/>
      <c r="C141" s="259"/>
      <c r="D141" s="259"/>
      <c r="E141" s="259"/>
      <c r="F141" s="259"/>
      <c r="G141" s="259"/>
      <c r="H141" s="259"/>
      <c r="I141" s="191">
        <v>0</v>
      </c>
      <c r="J141" s="191">
        <v>0</v>
      </c>
      <c r="K141" s="191">
        <v>0</v>
      </c>
      <c r="L141" s="191">
        <v>0</v>
      </c>
      <c r="M141" s="191">
        <v>0</v>
      </c>
      <c r="N141" s="191">
        <v>0</v>
      </c>
      <c r="O141" s="191">
        <v>0</v>
      </c>
      <c r="P141" s="242">
        <v>0</v>
      </c>
      <c r="Q141" s="242">
        <v>0</v>
      </c>
      <c r="R141" s="242">
        <v>0</v>
      </c>
      <c r="S141" s="242">
        <v>0</v>
      </c>
      <c r="T141" s="242">
        <v>0</v>
      </c>
      <c r="U141" s="242">
        <v>0</v>
      </c>
      <c r="V141" s="242">
        <v>0</v>
      </c>
      <c r="W141" s="242">
        <v>0</v>
      </c>
      <c r="X141" s="242">
        <v>0</v>
      </c>
      <c r="Y141" s="242">
        <v>0</v>
      </c>
      <c r="Z141" s="242">
        <v>0</v>
      </c>
      <c r="AA141" s="242">
        <v>4</v>
      </c>
      <c r="AB141" s="242">
        <v>2</v>
      </c>
      <c r="AC141" s="242">
        <v>1</v>
      </c>
      <c r="AD141" s="242">
        <v>1</v>
      </c>
      <c r="AE141" s="242">
        <v>0</v>
      </c>
      <c r="AF141" s="242">
        <v>0</v>
      </c>
      <c r="AG141" s="242">
        <v>0</v>
      </c>
      <c r="AH141" s="242">
        <v>0</v>
      </c>
      <c r="AI141" s="188" t="s">
        <v>177</v>
      </c>
      <c r="AJ141" s="68" t="s">
        <v>11</v>
      </c>
      <c r="AK141" s="189">
        <f aca="true" t="shared" si="15" ref="AK141:AP141">AK143+AK145+AK147</f>
        <v>1516800</v>
      </c>
      <c r="AL141" s="190">
        <f t="shared" si="15"/>
        <v>0</v>
      </c>
      <c r="AM141" s="189">
        <f t="shared" si="15"/>
        <v>1668190</v>
      </c>
      <c r="AN141" s="189">
        <f t="shared" si="15"/>
        <v>200000</v>
      </c>
      <c r="AO141" s="189">
        <f t="shared" si="15"/>
        <v>200000</v>
      </c>
      <c r="AP141" s="189">
        <f t="shared" si="15"/>
        <v>200000</v>
      </c>
      <c r="AQ141" s="136">
        <f t="shared" si="13"/>
        <v>3784990</v>
      </c>
      <c r="AR141" s="95">
        <v>2027</v>
      </c>
    </row>
    <row r="142" spans="1:44" ht="75">
      <c r="A142" s="260"/>
      <c r="B142" s="260"/>
      <c r="C142" s="260"/>
      <c r="D142" s="260"/>
      <c r="E142" s="260"/>
      <c r="F142" s="260"/>
      <c r="G142" s="260"/>
      <c r="H142" s="260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236">
        <v>0</v>
      </c>
      <c r="AA142" s="236">
        <v>4</v>
      </c>
      <c r="AB142" s="236">
        <v>2</v>
      </c>
      <c r="AC142" s="236">
        <v>1</v>
      </c>
      <c r="AD142" s="236">
        <v>1</v>
      </c>
      <c r="AE142" s="236">
        <v>0</v>
      </c>
      <c r="AF142" s="236">
        <v>0</v>
      </c>
      <c r="AG142" s="236">
        <v>0</v>
      </c>
      <c r="AH142" s="236">
        <v>1</v>
      </c>
      <c r="AI142" s="131" t="s">
        <v>178</v>
      </c>
      <c r="AJ142" s="60" t="s">
        <v>2</v>
      </c>
      <c r="AK142" s="87">
        <v>1</v>
      </c>
      <c r="AL142" s="173">
        <v>0</v>
      </c>
      <c r="AM142" s="106" t="s">
        <v>63</v>
      </c>
      <c r="AN142" s="107">
        <v>1</v>
      </c>
      <c r="AO142" s="102">
        <v>1</v>
      </c>
      <c r="AP142" s="102">
        <v>1</v>
      </c>
      <c r="AQ142" s="90">
        <f t="shared" si="13"/>
        <v>6</v>
      </c>
      <c r="AR142" s="77">
        <v>2027</v>
      </c>
    </row>
    <row r="143" spans="1:44" ht="115.5" customHeight="1">
      <c r="A143" s="254"/>
      <c r="B143" s="254"/>
      <c r="C143" s="254"/>
      <c r="D143" s="254"/>
      <c r="E143" s="254"/>
      <c r="F143" s="254"/>
      <c r="G143" s="254"/>
      <c r="H143" s="254"/>
      <c r="I143" s="123">
        <v>0</v>
      </c>
      <c r="J143" s="123">
        <v>3</v>
      </c>
      <c r="K143" s="123">
        <v>2</v>
      </c>
      <c r="L143" s="123">
        <v>0</v>
      </c>
      <c r="M143" s="123">
        <v>8</v>
      </c>
      <c r="N143" s="123">
        <v>0</v>
      </c>
      <c r="O143" s="123">
        <v>1</v>
      </c>
      <c r="P143" s="246">
        <v>0</v>
      </c>
      <c r="Q143" s="246">
        <v>4</v>
      </c>
      <c r="R143" s="246">
        <v>2</v>
      </c>
      <c r="S143" s="246">
        <v>0</v>
      </c>
      <c r="T143" s="246">
        <v>1</v>
      </c>
      <c r="U143" s="246" t="s">
        <v>27</v>
      </c>
      <c r="V143" s="246">
        <v>4</v>
      </c>
      <c r="W143" s="246">
        <v>6</v>
      </c>
      <c r="X143" s="246">
        <v>7</v>
      </c>
      <c r="Y143" s="246">
        <v>0</v>
      </c>
      <c r="Z143" s="246">
        <v>0</v>
      </c>
      <c r="AA143" s="246">
        <v>4</v>
      </c>
      <c r="AB143" s="246">
        <v>2</v>
      </c>
      <c r="AC143" s="246">
        <v>1</v>
      </c>
      <c r="AD143" s="246">
        <v>1</v>
      </c>
      <c r="AE143" s="246">
        <v>0</v>
      </c>
      <c r="AF143" s="246">
        <v>1</v>
      </c>
      <c r="AG143" s="246">
        <v>0</v>
      </c>
      <c r="AH143" s="246">
        <v>0</v>
      </c>
      <c r="AI143" s="121" t="s">
        <v>205</v>
      </c>
      <c r="AJ143" s="56" t="s">
        <v>11</v>
      </c>
      <c r="AK143" s="98">
        <f>540526.2-40000+483600-475026.2</f>
        <v>509099.99999999994</v>
      </c>
      <c r="AL143" s="155">
        <v>0</v>
      </c>
      <c r="AM143" s="229">
        <f>414900+268190+850000</f>
        <v>1533090</v>
      </c>
      <c r="AN143" s="75">
        <v>100000</v>
      </c>
      <c r="AO143" s="75">
        <v>100000</v>
      </c>
      <c r="AP143" s="75">
        <v>100000</v>
      </c>
      <c r="AQ143" s="74">
        <f>AK143+AL143+AM143+AN143+AO143+AP143</f>
        <v>2342190</v>
      </c>
      <c r="AR143" s="76">
        <v>2027</v>
      </c>
    </row>
    <row r="144" spans="1:44" ht="131.25">
      <c r="A144" s="254"/>
      <c r="B144" s="254"/>
      <c r="C144" s="254"/>
      <c r="D144" s="254"/>
      <c r="E144" s="254"/>
      <c r="F144" s="254"/>
      <c r="G144" s="254"/>
      <c r="H144" s="254"/>
      <c r="I144" s="253"/>
      <c r="J144" s="253"/>
      <c r="K144" s="253"/>
      <c r="L144" s="253"/>
      <c r="M144" s="253"/>
      <c r="N144" s="253"/>
      <c r="O144" s="253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6">
        <v>0</v>
      </c>
      <c r="AA144" s="236">
        <v>4</v>
      </c>
      <c r="AB144" s="236">
        <v>2</v>
      </c>
      <c r="AC144" s="236">
        <v>1</v>
      </c>
      <c r="AD144" s="236">
        <v>1</v>
      </c>
      <c r="AE144" s="236">
        <v>0</v>
      </c>
      <c r="AF144" s="236">
        <v>1</v>
      </c>
      <c r="AG144" s="236">
        <v>0</v>
      </c>
      <c r="AH144" s="236">
        <v>1</v>
      </c>
      <c r="AI144" s="132" t="s">
        <v>179</v>
      </c>
      <c r="AJ144" s="64" t="s">
        <v>2</v>
      </c>
      <c r="AK144" s="109">
        <v>1</v>
      </c>
      <c r="AL144" s="171">
        <v>0</v>
      </c>
      <c r="AM144" s="109">
        <v>1</v>
      </c>
      <c r="AN144" s="109">
        <v>1</v>
      </c>
      <c r="AO144" s="71">
        <v>1</v>
      </c>
      <c r="AP144" s="71">
        <v>1</v>
      </c>
      <c r="AQ144" s="109">
        <v>1</v>
      </c>
      <c r="AR144" s="77">
        <v>2027</v>
      </c>
    </row>
    <row r="145" spans="1:44" ht="117.75" customHeight="1">
      <c r="A145" s="254"/>
      <c r="B145" s="254"/>
      <c r="C145" s="254"/>
      <c r="D145" s="254"/>
      <c r="E145" s="254"/>
      <c r="F145" s="254"/>
      <c r="G145" s="254"/>
      <c r="H145" s="254"/>
      <c r="I145" s="123">
        <v>0</v>
      </c>
      <c r="J145" s="123">
        <v>3</v>
      </c>
      <c r="K145" s="123">
        <v>2</v>
      </c>
      <c r="L145" s="123">
        <v>0</v>
      </c>
      <c r="M145" s="123">
        <v>8</v>
      </c>
      <c r="N145" s="123">
        <v>0</v>
      </c>
      <c r="O145" s="123">
        <v>1</v>
      </c>
      <c r="P145" s="246">
        <v>0</v>
      </c>
      <c r="Q145" s="246">
        <v>4</v>
      </c>
      <c r="R145" s="246">
        <v>2</v>
      </c>
      <c r="S145" s="246">
        <v>0</v>
      </c>
      <c r="T145" s="246">
        <v>1</v>
      </c>
      <c r="U145" s="246" t="s">
        <v>27</v>
      </c>
      <c r="V145" s="246">
        <v>4</v>
      </c>
      <c r="W145" s="246">
        <v>6</v>
      </c>
      <c r="X145" s="246">
        <v>7</v>
      </c>
      <c r="Y145" s="246">
        <v>0</v>
      </c>
      <c r="Z145" s="246">
        <v>0</v>
      </c>
      <c r="AA145" s="246">
        <v>4</v>
      </c>
      <c r="AB145" s="246">
        <v>2</v>
      </c>
      <c r="AC145" s="246">
        <v>1</v>
      </c>
      <c r="AD145" s="246">
        <v>1</v>
      </c>
      <c r="AE145" s="246">
        <v>0</v>
      </c>
      <c r="AF145" s="246">
        <v>2</v>
      </c>
      <c r="AG145" s="246">
        <v>0</v>
      </c>
      <c r="AH145" s="246">
        <v>0</v>
      </c>
      <c r="AI145" s="121" t="s">
        <v>180</v>
      </c>
      <c r="AJ145" s="56" t="s">
        <v>11</v>
      </c>
      <c r="AK145" s="86">
        <f>68037+40000+951200-51537</f>
        <v>1007700</v>
      </c>
      <c r="AL145" s="155">
        <v>0</v>
      </c>
      <c r="AM145" s="75">
        <v>135100</v>
      </c>
      <c r="AN145" s="75">
        <v>100000</v>
      </c>
      <c r="AO145" s="75">
        <v>100000</v>
      </c>
      <c r="AP145" s="75">
        <v>100000</v>
      </c>
      <c r="AQ145" s="74">
        <f>AK145+AL145+AM145+AN145+AO145+AP145</f>
        <v>1442800</v>
      </c>
      <c r="AR145" s="76">
        <v>2027</v>
      </c>
    </row>
    <row r="146" spans="1:44" ht="150">
      <c r="A146" s="260"/>
      <c r="B146" s="260"/>
      <c r="C146" s="260"/>
      <c r="D146" s="260"/>
      <c r="E146" s="260"/>
      <c r="F146" s="260"/>
      <c r="G146" s="260"/>
      <c r="H146" s="260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236">
        <v>0</v>
      </c>
      <c r="AA146" s="236">
        <v>4</v>
      </c>
      <c r="AB146" s="236"/>
      <c r="AC146" s="236">
        <v>1</v>
      </c>
      <c r="AD146" s="236">
        <v>1</v>
      </c>
      <c r="AE146" s="236">
        <v>0</v>
      </c>
      <c r="AF146" s="236">
        <v>2</v>
      </c>
      <c r="AG146" s="236">
        <v>0</v>
      </c>
      <c r="AH146" s="236">
        <v>1</v>
      </c>
      <c r="AI146" s="63" t="s">
        <v>181</v>
      </c>
      <c r="AJ146" s="64" t="s">
        <v>2</v>
      </c>
      <c r="AK146" s="87">
        <v>1</v>
      </c>
      <c r="AL146" s="163">
        <v>0</v>
      </c>
      <c r="AM146" s="90">
        <v>1</v>
      </c>
      <c r="AN146" s="90">
        <v>1</v>
      </c>
      <c r="AO146" s="102">
        <v>1</v>
      </c>
      <c r="AP146" s="102">
        <v>1</v>
      </c>
      <c r="AQ146" s="81">
        <f>AK146+AL146+AM146+AN146+AO146+AP146</f>
        <v>5</v>
      </c>
      <c r="AR146" s="77">
        <v>2027</v>
      </c>
    </row>
    <row r="147" spans="1:44" ht="93.75" hidden="1">
      <c r="A147" s="260"/>
      <c r="B147" s="260"/>
      <c r="C147" s="260"/>
      <c r="D147" s="260"/>
      <c r="E147" s="260"/>
      <c r="F147" s="260"/>
      <c r="G147" s="260"/>
      <c r="H147" s="260"/>
      <c r="I147" s="123">
        <v>0</v>
      </c>
      <c r="J147" s="123">
        <v>3</v>
      </c>
      <c r="K147" s="123">
        <v>2</v>
      </c>
      <c r="L147" s="123">
        <v>0</v>
      </c>
      <c r="M147" s="123">
        <v>7</v>
      </c>
      <c r="N147" s="123">
        <v>0</v>
      </c>
      <c r="O147" s="123">
        <v>3</v>
      </c>
      <c r="P147" s="123">
        <v>0</v>
      </c>
      <c r="Q147" s="123">
        <v>4</v>
      </c>
      <c r="R147" s="123">
        <v>2</v>
      </c>
      <c r="S147" s="123" t="s">
        <v>29</v>
      </c>
      <c r="T147" s="123">
        <v>1</v>
      </c>
      <c r="U147" s="123">
        <v>5</v>
      </c>
      <c r="V147" s="123">
        <v>5</v>
      </c>
      <c r="W147" s="123">
        <v>1</v>
      </c>
      <c r="X147" s="123">
        <v>9</v>
      </c>
      <c r="Y147" s="123">
        <v>5</v>
      </c>
      <c r="Z147" s="246">
        <v>0</v>
      </c>
      <c r="AA147" s="246">
        <v>4</v>
      </c>
      <c r="AB147" s="246">
        <v>2</v>
      </c>
      <c r="AC147" s="246">
        <v>1</v>
      </c>
      <c r="AD147" s="246">
        <v>1</v>
      </c>
      <c r="AE147" s="246">
        <v>0</v>
      </c>
      <c r="AF147" s="246">
        <v>0</v>
      </c>
      <c r="AG147" s="246">
        <v>3</v>
      </c>
      <c r="AH147" s="246">
        <v>0</v>
      </c>
      <c r="AI147" s="113" t="s">
        <v>47</v>
      </c>
      <c r="AJ147" s="56" t="s">
        <v>11</v>
      </c>
      <c r="AK147" s="98">
        <v>0</v>
      </c>
      <c r="AL147" s="158">
        <v>0</v>
      </c>
      <c r="AM147" s="218">
        <v>0</v>
      </c>
      <c r="AN147" s="98">
        <v>0</v>
      </c>
      <c r="AO147" s="98">
        <v>0</v>
      </c>
      <c r="AP147" s="98">
        <v>0</v>
      </c>
      <c r="AQ147" s="98">
        <v>0</v>
      </c>
      <c r="AR147" s="76">
        <v>2027</v>
      </c>
    </row>
    <row r="148" spans="1:44" ht="56.25" hidden="1">
      <c r="A148" s="260"/>
      <c r="B148" s="260"/>
      <c r="C148" s="260"/>
      <c r="D148" s="260"/>
      <c r="E148" s="260"/>
      <c r="F148" s="260"/>
      <c r="G148" s="260"/>
      <c r="H148" s="260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236">
        <v>0</v>
      </c>
      <c r="AA148" s="236">
        <v>4</v>
      </c>
      <c r="AB148" s="236">
        <v>2</v>
      </c>
      <c r="AC148" s="236">
        <v>1</v>
      </c>
      <c r="AD148" s="236">
        <v>1</v>
      </c>
      <c r="AE148" s="236">
        <v>0</v>
      </c>
      <c r="AF148" s="236">
        <v>0</v>
      </c>
      <c r="AG148" s="236">
        <v>3</v>
      </c>
      <c r="AH148" s="236">
        <v>0</v>
      </c>
      <c r="AI148" s="63" t="s">
        <v>48</v>
      </c>
      <c r="AJ148" s="64" t="s">
        <v>2</v>
      </c>
      <c r="AK148" s="90">
        <v>0</v>
      </c>
      <c r="AL148" s="163">
        <v>0</v>
      </c>
      <c r="AM148" s="219">
        <v>0</v>
      </c>
      <c r="AN148" s="90">
        <v>0</v>
      </c>
      <c r="AO148" s="90">
        <v>0</v>
      </c>
      <c r="AP148" s="90">
        <v>0</v>
      </c>
      <c r="AQ148" s="90">
        <v>0</v>
      </c>
      <c r="AR148" s="77">
        <v>2027</v>
      </c>
    </row>
    <row r="149" spans="1:44" ht="37.5" hidden="1">
      <c r="A149" s="261"/>
      <c r="B149" s="261"/>
      <c r="C149" s="261"/>
      <c r="D149" s="261"/>
      <c r="E149" s="261"/>
      <c r="F149" s="261"/>
      <c r="G149" s="261"/>
      <c r="H149" s="261"/>
      <c r="I149" s="262">
        <v>0</v>
      </c>
      <c r="J149" s="262">
        <v>0</v>
      </c>
      <c r="K149" s="262">
        <v>0</v>
      </c>
      <c r="L149" s="262">
        <v>0</v>
      </c>
      <c r="M149" s="262">
        <v>0</v>
      </c>
      <c r="N149" s="262">
        <v>0</v>
      </c>
      <c r="O149" s="262">
        <v>0</v>
      </c>
      <c r="P149" s="263">
        <v>0</v>
      </c>
      <c r="Q149" s="263">
        <v>0</v>
      </c>
      <c r="R149" s="263">
        <v>0</v>
      </c>
      <c r="S149" s="263">
        <v>0</v>
      </c>
      <c r="T149" s="263">
        <v>0</v>
      </c>
      <c r="U149" s="263">
        <v>0</v>
      </c>
      <c r="V149" s="263">
        <v>0</v>
      </c>
      <c r="W149" s="263">
        <v>0</v>
      </c>
      <c r="X149" s="263">
        <v>0</v>
      </c>
      <c r="Y149" s="263">
        <v>0</v>
      </c>
      <c r="Z149" s="263">
        <v>0</v>
      </c>
      <c r="AA149" s="263">
        <v>4</v>
      </c>
      <c r="AB149" s="263">
        <v>2</v>
      </c>
      <c r="AC149" s="263">
        <v>1</v>
      </c>
      <c r="AD149" s="263">
        <v>2</v>
      </c>
      <c r="AE149" s="263">
        <v>0</v>
      </c>
      <c r="AF149" s="263">
        <v>0</v>
      </c>
      <c r="AG149" s="263">
        <v>0</v>
      </c>
      <c r="AH149" s="263">
        <v>0</v>
      </c>
      <c r="AI149" s="133" t="s">
        <v>45</v>
      </c>
      <c r="AJ149" s="50" t="s">
        <v>11</v>
      </c>
      <c r="AK149" s="110">
        <v>0</v>
      </c>
      <c r="AL149" s="177">
        <v>0</v>
      </c>
      <c r="AM149" s="221">
        <v>0</v>
      </c>
      <c r="AN149" s="110">
        <v>0</v>
      </c>
      <c r="AO149" s="110">
        <v>0</v>
      </c>
      <c r="AP149" s="110">
        <v>0</v>
      </c>
      <c r="AQ149" s="110">
        <v>0</v>
      </c>
      <c r="AR149" s="103">
        <v>2027</v>
      </c>
    </row>
    <row r="150" spans="1:44" ht="56.25" hidden="1">
      <c r="A150" s="261"/>
      <c r="B150" s="261"/>
      <c r="C150" s="261"/>
      <c r="D150" s="261"/>
      <c r="E150" s="261"/>
      <c r="F150" s="261"/>
      <c r="G150" s="261"/>
      <c r="H150" s="261"/>
      <c r="I150" s="125"/>
      <c r="J150" s="125"/>
      <c r="K150" s="125"/>
      <c r="L150" s="125"/>
      <c r="M150" s="125"/>
      <c r="N150" s="125"/>
      <c r="O150" s="125"/>
      <c r="P150" s="236"/>
      <c r="Q150" s="236"/>
      <c r="R150" s="236"/>
      <c r="S150" s="236"/>
      <c r="T150" s="236"/>
      <c r="U150" s="236"/>
      <c r="V150" s="236"/>
      <c r="W150" s="236"/>
      <c r="X150" s="236"/>
      <c r="Y150" s="236"/>
      <c r="Z150" s="236">
        <v>0</v>
      </c>
      <c r="AA150" s="236">
        <v>4</v>
      </c>
      <c r="AB150" s="236">
        <v>2</v>
      </c>
      <c r="AC150" s="236">
        <v>1</v>
      </c>
      <c r="AD150" s="236">
        <v>2</v>
      </c>
      <c r="AE150" s="236">
        <v>0</v>
      </c>
      <c r="AF150" s="236">
        <v>0</v>
      </c>
      <c r="AG150" s="236">
        <v>0</v>
      </c>
      <c r="AH150" s="236">
        <v>0</v>
      </c>
      <c r="AI150" s="134" t="s">
        <v>46</v>
      </c>
      <c r="AJ150" s="64" t="s">
        <v>2</v>
      </c>
      <c r="AK150" s="90">
        <v>0</v>
      </c>
      <c r="AL150" s="163">
        <v>0</v>
      </c>
      <c r="AM150" s="219">
        <v>0</v>
      </c>
      <c r="AN150" s="90">
        <v>0</v>
      </c>
      <c r="AO150" s="90">
        <v>0</v>
      </c>
      <c r="AP150" s="90">
        <v>0</v>
      </c>
      <c r="AQ150" s="90">
        <v>0</v>
      </c>
      <c r="AR150" s="77">
        <v>2027</v>
      </c>
    </row>
    <row r="151" spans="1:44" ht="75" hidden="1">
      <c r="A151" s="254"/>
      <c r="B151" s="254"/>
      <c r="C151" s="254"/>
      <c r="D151" s="254"/>
      <c r="E151" s="254"/>
      <c r="F151" s="254"/>
      <c r="G151" s="254"/>
      <c r="H151" s="254"/>
      <c r="I151" s="123">
        <v>0</v>
      </c>
      <c r="J151" s="123">
        <v>3</v>
      </c>
      <c r="K151" s="123">
        <v>2</v>
      </c>
      <c r="L151" s="123">
        <v>0</v>
      </c>
      <c r="M151" s="123">
        <v>8</v>
      </c>
      <c r="N151" s="123">
        <v>0</v>
      </c>
      <c r="O151" s="123">
        <v>1</v>
      </c>
      <c r="P151" s="246">
        <v>0</v>
      </c>
      <c r="Q151" s="246">
        <v>4</v>
      </c>
      <c r="R151" s="246">
        <v>2</v>
      </c>
      <c r="S151" s="246">
        <v>0</v>
      </c>
      <c r="T151" s="246">
        <v>2</v>
      </c>
      <c r="U151" s="246" t="s">
        <v>18</v>
      </c>
      <c r="V151" s="246">
        <v>0</v>
      </c>
      <c r="W151" s="246">
        <v>4</v>
      </c>
      <c r="X151" s="246">
        <v>3</v>
      </c>
      <c r="Y151" s="246" t="s">
        <v>23</v>
      </c>
      <c r="Z151" s="246">
        <v>0</v>
      </c>
      <c r="AA151" s="246">
        <v>4</v>
      </c>
      <c r="AB151" s="246">
        <v>2</v>
      </c>
      <c r="AC151" s="246">
        <v>1</v>
      </c>
      <c r="AD151" s="246">
        <v>2</v>
      </c>
      <c r="AE151" s="246">
        <v>0</v>
      </c>
      <c r="AF151" s="246">
        <v>0</v>
      </c>
      <c r="AG151" s="246">
        <v>1</v>
      </c>
      <c r="AH151" s="246">
        <v>0</v>
      </c>
      <c r="AI151" s="113" t="s">
        <v>49</v>
      </c>
      <c r="AJ151" s="56" t="s">
        <v>11</v>
      </c>
      <c r="AK151" s="98">
        <v>0</v>
      </c>
      <c r="AL151" s="158">
        <v>0</v>
      </c>
      <c r="AM151" s="218">
        <v>0</v>
      </c>
      <c r="AN151" s="98">
        <v>0</v>
      </c>
      <c r="AO151" s="98">
        <v>0</v>
      </c>
      <c r="AP151" s="98">
        <v>0</v>
      </c>
      <c r="AQ151" s="98">
        <v>0</v>
      </c>
      <c r="AR151" s="76">
        <v>2027</v>
      </c>
    </row>
    <row r="152" spans="1:44" ht="18.75" hidden="1">
      <c r="A152" s="254"/>
      <c r="B152" s="254"/>
      <c r="C152" s="254"/>
      <c r="D152" s="254"/>
      <c r="E152" s="254"/>
      <c r="F152" s="254"/>
      <c r="G152" s="254"/>
      <c r="H152" s="254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62" t="s">
        <v>20</v>
      </c>
      <c r="AJ152" s="56"/>
      <c r="AK152" s="98">
        <v>0</v>
      </c>
      <c r="AL152" s="158">
        <v>0</v>
      </c>
      <c r="AM152" s="218">
        <v>0</v>
      </c>
      <c r="AN152" s="98">
        <v>0</v>
      </c>
      <c r="AO152" s="98">
        <v>0</v>
      </c>
      <c r="AP152" s="98">
        <v>0</v>
      </c>
      <c r="AQ152" s="98">
        <v>0</v>
      </c>
      <c r="AR152" s="76">
        <v>2027</v>
      </c>
    </row>
    <row r="153" spans="1:44" ht="93.75" hidden="1">
      <c r="A153" s="254"/>
      <c r="B153" s="254"/>
      <c r="C153" s="254"/>
      <c r="D153" s="254"/>
      <c r="E153" s="254"/>
      <c r="F153" s="254"/>
      <c r="G153" s="254"/>
      <c r="H153" s="254"/>
      <c r="I153" s="123">
        <v>0</v>
      </c>
      <c r="J153" s="123">
        <v>3</v>
      </c>
      <c r="K153" s="123">
        <v>2</v>
      </c>
      <c r="L153" s="123">
        <v>0</v>
      </c>
      <c r="M153" s="123">
        <v>8</v>
      </c>
      <c r="N153" s="123">
        <v>0</v>
      </c>
      <c r="O153" s="123">
        <v>1</v>
      </c>
      <c r="P153" s="246">
        <v>0</v>
      </c>
      <c r="Q153" s="246">
        <v>4</v>
      </c>
      <c r="R153" s="246">
        <v>2</v>
      </c>
      <c r="S153" s="246">
        <v>0</v>
      </c>
      <c r="T153" s="246">
        <v>2</v>
      </c>
      <c r="U153" s="246">
        <v>1</v>
      </c>
      <c r="V153" s="246">
        <v>0</v>
      </c>
      <c r="W153" s="246">
        <v>9</v>
      </c>
      <c r="X153" s="246">
        <v>3</v>
      </c>
      <c r="Y153" s="246" t="s">
        <v>23</v>
      </c>
      <c r="Z153" s="246">
        <v>0</v>
      </c>
      <c r="AA153" s="246">
        <v>4</v>
      </c>
      <c r="AB153" s="246">
        <v>2</v>
      </c>
      <c r="AC153" s="246">
        <v>1</v>
      </c>
      <c r="AD153" s="246">
        <v>2</v>
      </c>
      <c r="AE153" s="246">
        <v>0</v>
      </c>
      <c r="AF153" s="246">
        <v>0</v>
      </c>
      <c r="AG153" s="246">
        <v>1</v>
      </c>
      <c r="AH153" s="246">
        <v>0</v>
      </c>
      <c r="AI153" s="62" t="s">
        <v>25</v>
      </c>
      <c r="AJ153" s="56" t="s">
        <v>11</v>
      </c>
      <c r="AK153" s="98">
        <v>0</v>
      </c>
      <c r="AL153" s="158">
        <v>0</v>
      </c>
      <c r="AM153" s="218">
        <v>0</v>
      </c>
      <c r="AN153" s="98">
        <v>0</v>
      </c>
      <c r="AO153" s="98">
        <v>0</v>
      </c>
      <c r="AP153" s="98">
        <v>0</v>
      </c>
      <c r="AQ153" s="98">
        <v>0</v>
      </c>
      <c r="AR153" s="76">
        <v>2027</v>
      </c>
    </row>
    <row r="154" spans="1:44" ht="37.5" hidden="1">
      <c r="A154" s="254"/>
      <c r="B154" s="254"/>
      <c r="C154" s="254"/>
      <c r="D154" s="254"/>
      <c r="E154" s="254"/>
      <c r="F154" s="254"/>
      <c r="G154" s="254"/>
      <c r="H154" s="254"/>
      <c r="I154" s="123">
        <v>0</v>
      </c>
      <c r="J154" s="123">
        <v>3</v>
      </c>
      <c r="K154" s="123">
        <v>2</v>
      </c>
      <c r="L154" s="123">
        <v>0</v>
      </c>
      <c r="M154" s="123">
        <v>8</v>
      </c>
      <c r="N154" s="123">
        <v>0</v>
      </c>
      <c r="O154" s="123">
        <v>1</v>
      </c>
      <c r="P154" s="246">
        <v>0</v>
      </c>
      <c r="Q154" s="246">
        <v>4</v>
      </c>
      <c r="R154" s="246">
        <v>2</v>
      </c>
      <c r="S154" s="246">
        <v>0</v>
      </c>
      <c r="T154" s="246">
        <v>2</v>
      </c>
      <c r="U154" s="246">
        <v>1</v>
      </c>
      <c r="V154" s="246">
        <v>0</v>
      </c>
      <c r="W154" s="246">
        <v>4</v>
      </c>
      <c r="X154" s="246">
        <v>3</v>
      </c>
      <c r="Y154" s="246" t="s">
        <v>23</v>
      </c>
      <c r="Z154" s="246">
        <v>0</v>
      </c>
      <c r="AA154" s="246">
        <v>4</v>
      </c>
      <c r="AB154" s="246">
        <v>2</v>
      </c>
      <c r="AC154" s="246">
        <v>1</v>
      </c>
      <c r="AD154" s="246">
        <v>2</v>
      </c>
      <c r="AE154" s="246">
        <v>0</v>
      </c>
      <c r="AF154" s="246">
        <v>0</v>
      </c>
      <c r="AG154" s="246">
        <v>1</v>
      </c>
      <c r="AH154" s="246">
        <v>0</v>
      </c>
      <c r="AI154" s="62" t="s">
        <v>26</v>
      </c>
      <c r="AJ154" s="56" t="s">
        <v>11</v>
      </c>
      <c r="AK154" s="98">
        <v>0</v>
      </c>
      <c r="AL154" s="158">
        <v>0</v>
      </c>
      <c r="AM154" s="218">
        <v>0</v>
      </c>
      <c r="AN154" s="98">
        <v>0</v>
      </c>
      <c r="AO154" s="98">
        <v>0</v>
      </c>
      <c r="AP154" s="98">
        <v>0</v>
      </c>
      <c r="AQ154" s="98">
        <v>0</v>
      </c>
      <c r="AR154" s="76">
        <v>2027</v>
      </c>
    </row>
    <row r="155" spans="1:44" ht="56.25" hidden="1">
      <c r="A155" s="254"/>
      <c r="B155" s="254"/>
      <c r="C155" s="254"/>
      <c r="D155" s="254"/>
      <c r="E155" s="254"/>
      <c r="F155" s="254"/>
      <c r="G155" s="254"/>
      <c r="H155" s="254"/>
      <c r="I155" s="123">
        <v>0</v>
      </c>
      <c r="J155" s="123">
        <v>3</v>
      </c>
      <c r="K155" s="123">
        <v>2</v>
      </c>
      <c r="L155" s="123">
        <v>0</v>
      </c>
      <c r="M155" s="123">
        <v>8</v>
      </c>
      <c r="N155" s="123">
        <v>0</v>
      </c>
      <c r="O155" s="123">
        <v>1</v>
      </c>
      <c r="P155" s="246">
        <v>0</v>
      </c>
      <c r="Q155" s="246">
        <v>4</v>
      </c>
      <c r="R155" s="246">
        <v>2</v>
      </c>
      <c r="S155" s="246">
        <v>0</v>
      </c>
      <c r="T155" s="246">
        <v>2</v>
      </c>
      <c r="U155" s="246" t="s">
        <v>18</v>
      </c>
      <c r="V155" s="246">
        <v>0</v>
      </c>
      <c r="W155" s="246">
        <v>4</v>
      </c>
      <c r="X155" s="246">
        <v>3</v>
      </c>
      <c r="Y155" s="246" t="s">
        <v>23</v>
      </c>
      <c r="Z155" s="246">
        <v>0</v>
      </c>
      <c r="AA155" s="246">
        <v>4</v>
      </c>
      <c r="AB155" s="246">
        <v>2</v>
      </c>
      <c r="AC155" s="246">
        <v>1</v>
      </c>
      <c r="AD155" s="246">
        <v>2</v>
      </c>
      <c r="AE155" s="246">
        <v>0</v>
      </c>
      <c r="AF155" s="246">
        <v>0</v>
      </c>
      <c r="AG155" s="246">
        <v>1</v>
      </c>
      <c r="AH155" s="246">
        <v>0</v>
      </c>
      <c r="AI155" s="62" t="s">
        <v>22</v>
      </c>
      <c r="AJ155" s="56" t="s">
        <v>11</v>
      </c>
      <c r="AK155" s="98">
        <v>0</v>
      </c>
      <c r="AL155" s="158">
        <v>0</v>
      </c>
      <c r="AM155" s="218">
        <v>0</v>
      </c>
      <c r="AN155" s="98">
        <v>0</v>
      </c>
      <c r="AO155" s="98">
        <v>0</v>
      </c>
      <c r="AP155" s="98">
        <v>0</v>
      </c>
      <c r="AQ155" s="98">
        <v>0</v>
      </c>
      <c r="AR155" s="76">
        <v>2027</v>
      </c>
    </row>
    <row r="156" spans="1:44" ht="37.5" hidden="1">
      <c r="A156" s="254"/>
      <c r="B156" s="254"/>
      <c r="C156" s="254"/>
      <c r="D156" s="254"/>
      <c r="E156" s="254"/>
      <c r="F156" s="254"/>
      <c r="G156" s="254"/>
      <c r="H156" s="254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236">
        <v>0</v>
      </c>
      <c r="AA156" s="236">
        <v>4</v>
      </c>
      <c r="AB156" s="236">
        <v>2</v>
      </c>
      <c r="AC156" s="236">
        <v>1</v>
      </c>
      <c r="AD156" s="236">
        <v>2</v>
      </c>
      <c r="AE156" s="236">
        <v>0</v>
      </c>
      <c r="AF156" s="236">
        <v>0</v>
      </c>
      <c r="AG156" s="236">
        <v>0</v>
      </c>
      <c r="AH156" s="236">
        <v>0</v>
      </c>
      <c r="AI156" s="63" t="s">
        <v>50</v>
      </c>
      <c r="AJ156" s="60" t="s">
        <v>2</v>
      </c>
      <c r="AK156" s="90">
        <v>0</v>
      </c>
      <c r="AL156" s="163">
        <v>0</v>
      </c>
      <c r="AM156" s="219">
        <v>0</v>
      </c>
      <c r="AN156" s="90">
        <v>0</v>
      </c>
      <c r="AO156" s="90">
        <v>0</v>
      </c>
      <c r="AP156" s="90">
        <v>0</v>
      </c>
      <c r="AQ156" s="90">
        <v>0</v>
      </c>
      <c r="AR156" s="77">
        <v>2027</v>
      </c>
    </row>
    <row r="157" spans="1:44" ht="75" hidden="1">
      <c r="A157" s="254"/>
      <c r="B157" s="254"/>
      <c r="C157" s="254"/>
      <c r="D157" s="254"/>
      <c r="E157" s="254"/>
      <c r="F157" s="254"/>
      <c r="G157" s="254"/>
      <c r="H157" s="254"/>
      <c r="I157" s="123">
        <v>0</v>
      </c>
      <c r="J157" s="123">
        <v>3</v>
      </c>
      <c r="K157" s="123">
        <v>2</v>
      </c>
      <c r="L157" s="123">
        <v>0</v>
      </c>
      <c r="M157" s="123">
        <v>8</v>
      </c>
      <c r="N157" s="123">
        <v>0</v>
      </c>
      <c r="O157" s="123">
        <v>1</v>
      </c>
      <c r="P157" s="246">
        <v>0</v>
      </c>
      <c r="Q157" s="246">
        <v>4</v>
      </c>
      <c r="R157" s="246">
        <v>2</v>
      </c>
      <c r="S157" s="246">
        <v>0</v>
      </c>
      <c r="T157" s="246">
        <v>2</v>
      </c>
      <c r="U157" s="246" t="s">
        <v>18</v>
      </c>
      <c r="V157" s="246">
        <v>0</v>
      </c>
      <c r="W157" s="246">
        <v>4</v>
      </c>
      <c r="X157" s="246">
        <v>3</v>
      </c>
      <c r="Y157" s="246" t="s">
        <v>23</v>
      </c>
      <c r="Z157" s="246">
        <v>0</v>
      </c>
      <c r="AA157" s="246">
        <v>4</v>
      </c>
      <c r="AB157" s="246">
        <v>2</v>
      </c>
      <c r="AC157" s="246">
        <v>1</v>
      </c>
      <c r="AD157" s="246">
        <v>0</v>
      </c>
      <c r="AE157" s="246">
        <v>0</v>
      </c>
      <c r="AF157" s="246">
        <v>0</v>
      </c>
      <c r="AG157" s="246">
        <v>2</v>
      </c>
      <c r="AH157" s="246">
        <v>0</v>
      </c>
      <c r="AI157" s="135" t="s">
        <v>51</v>
      </c>
      <c r="AJ157" s="56" t="s">
        <v>11</v>
      </c>
      <c r="AK157" s="98">
        <v>0</v>
      </c>
      <c r="AL157" s="158">
        <v>0</v>
      </c>
      <c r="AM157" s="218">
        <v>0</v>
      </c>
      <c r="AN157" s="98">
        <v>0</v>
      </c>
      <c r="AO157" s="98">
        <v>0</v>
      </c>
      <c r="AP157" s="98">
        <v>0</v>
      </c>
      <c r="AQ157" s="98">
        <v>0</v>
      </c>
      <c r="AR157" s="76">
        <v>2027</v>
      </c>
    </row>
    <row r="158" spans="1:44" ht="18.75" hidden="1">
      <c r="A158" s="254"/>
      <c r="B158" s="254"/>
      <c r="C158" s="254"/>
      <c r="D158" s="254"/>
      <c r="E158" s="254"/>
      <c r="F158" s="254"/>
      <c r="G158" s="254"/>
      <c r="H158" s="254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62" t="s">
        <v>20</v>
      </c>
      <c r="AJ158" s="56"/>
      <c r="AK158" s="98">
        <v>0</v>
      </c>
      <c r="AL158" s="158">
        <v>0</v>
      </c>
      <c r="AM158" s="218">
        <v>0</v>
      </c>
      <c r="AN158" s="98">
        <v>0</v>
      </c>
      <c r="AO158" s="98">
        <v>0</v>
      </c>
      <c r="AP158" s="98">
        <v>0</v>
      </c>
      <c r="AQ158" s="98">
        <v>0</v>
      </c>
      <c r="AR158" s="76">
        <v>2027</v>
      </c>
    </row>
    <row r="159" spans="1:44" ht="93.75" hidden="1">
      <c r="A159" s="254"/>
      <c r="B159" s="254"/>
      <c r="C159" s="254"/>
      <c r="D159" s="254"/>
      <c r="E159" s="254"/>
      <c r="F159" s="254"/>
      <c r="G159" s="254"/>
      <c r="H159" s="254"/>
      <c r="I159" s="123">
        <v>0</v>
      </c>
      <c r="J159" s="123">
        <v>3</v>
      </c>
      <c r="K159" s="123">
        <v>2</v>
      </c>
      <c r="L159" s="123">
        <v>0</v>
      </c>
      <c r="M159" s="123">
        <v>8</v>
      </c>
      <c r="N159" s="123">
        <v>0</v>
      </c>
      <c r="O159" s="123">
        <v>1</v>
      </c>
      <c r="P159" s="246">
        <v>0</v>
      </c>
      <c r="Q159" s="246">
        <v>4</v>
      </c>
      <c r="R159" s="246">
        <v>2</v>
      </c>
      <c r="S159" s="246">
        <v>0</v>
      </c>
      <c r="T159" s="246">
        <v>2</v>
      </c>
      <c r="U159" s="246">
        <v>1</v>
      </c>
      <c r="V159" s="246">
        <v>0</v>
      </c>
      <c r="W159" s="246">
        <v>9</v>
      </c>
      <c r="X159" s="246">
        <v>3</v>
      </c>
      <c r="Y159" s="246" t="s">
        <v>23</v>
      </c>
      <c r="Z159" s="246">
        <v>0</v>
      </c>
      <c r="AA159" s="246">
        <v>4</v>
      </c>
      <c r="AB159" s="246">
        <v>2</v>
      </c>
      <c r="AC159" s="246">
        <v>1</v>
      </c>
      <c r="AD159" s="246">
        <v>2</v>
      </c>
      <c r="AE159" s="246">
        <v>0</v>
      </c>
      <c r="AF159" s="246">
        <v>0</v>
      </c>
      <c r="AG159" s="246">
        <v>2</v>
      </c>
      <c r="AH159" s="246">
        <v>0</v>
      </c>
      <c r="AI159" s="62" t="s">
        <v>25</v>
      </c>
      <c r="AJ159" s="56" t="s">
        <v>11</v>
      </c>
      <c r="AK159" s="98">
        <v>0</v>
      </c>
      <c r="AL159" s="158">
        <v>0</v>
      </c>
      <c r="AM159" s="218">
        <v>0</v>
      </c>
      <c r="AN159" s="98">
        <v>0</v>
      </c>
      <c r="AO159" s="98">
        <v>0</v>
      </c>
      <c r="AP159" s="98">
        <v>0</v>
      </c>
      <c r="AQ159" s="98">
        <v>0</v>
      </c>
      <c r="AR159" s="76">
        <v>2027</v>
      </c>
    </row>
    <row r="160" spans="1:44" ht="37.5" hidden="1">
      <c r="A160" s="254"/>
      <c r="B160" s="254"/>
      <c r="C160" s="254"/>
      <c r="D160" s="254"/>
      <c r="E160" s="254"/>
      <c r="F160" s="254"/>
      <c r="G160" s="254"/>
      <c r="H160" s="254"/>
      <c r="I160" s="123">
        <v>0</v>
      </c>
      <c r="J160" s="123">
        <v>3</v>
      </c>
      <c r="K160" s="123">
        <v>2</v>
      </c>
      <c r="L160" s="123">
        <v>0</v>
      </c>
      <c r="M160" s="123">
        <v>8</v>
      </c>
      <c r="N160" s="123">
        <v>0</v>
      </c>
      <c r="O160" s="123">
        <v>1</v>
      </c>
      <c r="P160" s="246">
        <v>0</v>
      </c>
      <c r="Q160" s="246">
        <v>4</v>
      </c>
      <c r="R160" s="246">
        <v>2</v>
      </c>
      <c r="S160" s="246">
        <v>0</v>
      </c>
      <c r="T160" s="246">
        <v>2</v>
      </c>
      <c r="U160" s="246">
        <v>1</v>
      </c>
      <c r="V160" s="246">
        <v>0</v>
      </c>
      <c r="W160" s="246">
        <v>4</v>
      </c>
      <c r="X160" s="246">
        <v>3</v>
      </c>
      <c r="Y160" s="246" t="s">
        <v>23</v>
      </c>
      <c r="Z160" s="246">
        <v>0</v>
      </c>
      <c r="AA160" s="246">
        <v>4</v>
      </c>
      <c r="AB160" s="246">
        <v>2</v>
      </c>
      <c r="AC160" s="246">
        <v>1</v>
      </c>
      <c r="AD160" s="246">
        <v>2</v>
      </c>
      <c r="AE160" s="246">
        <v>0</v>
      </c>
      <c r="AF160" s="246">
        <v>0</v>
      </c>
      <c r="AG160" s="246">
        <v>2</v>
      </c>
      <c r="AH160" s="246">
        <v>0</v>
      </c>
      <c r="AI160" s="62" t="s">
        <v>26</v>
      </c>
      <c r="AJ160" s="56" t="s">
        <v>11</v>
      </c>
      <c r="AK160" s="98">
        <v>0</v>
      </c>
      <c r="AL160" s="158">
        <v>0</v>
      </c>
      <c r="AM160" s="218">
        <v>0</v>
      </c>
      <c r="AN160" s="98">
        <v>0</v>
      </c>
      <c r="AO160" s="98">
        <v>0</v>
      </c>
      <c r="AP160" s="98">
        <v>0</v>
      </c>
      <c r="AQ160" s="98">
        <v>0</v>
      </c>
      <c r="AR160" s="76">
        <v>2027</v>
      </c>
    </row>
    <row r="161" spans="1:44" ht="56.25" hidden="1">
      <c r="A161" s="254"/>
      <c r="B161" s="254"/>
      <c r="C161" s="254"/>
      <c r="D161" s="254"/>
      <c r="E161" s="254"/>
      <c r="F161" s="254"/>
      <c r="G161" s="254"/>
      <c r="H161" s="254"/>
      <c r="I161" s="123">
        <v>0</v>
      </c>
      <c r="J161" s="123">
        <v>3</v>
      </c>
      <c r="K161" s="123">
        <v>2</v>
      </c>
      <c r="L161" s="123">
        <v>0</v>
      </c>
      <c r="M161" s="123">
        <v>8</v>
      </c>
      <c r="N161" s="123">
        <v>0</v>
      </c>
      <c r="O161" s="123">
        <v>1</v>
      </c>
      <c r="P161" s="246">
        <v>0</v>
      </c>
      <c r="Q161" s="246">
        <v>4</v>
      </c>
      <c r="R161" s="246">
        <v>2</v>
      </c>
      <c r="S161" s="246">
        <v>0</v>
      </c>
      <c r="T161" s="246">
        <v>2</v>
      </c>
      <c r="U161" s="246" t="s">
        <v>18</v>
      </c>
      <c r="V161" s="246">
        <v>0</v>
      </c>
      <c r="W161" s="246">
        <v>4</v>
      </c>
      <c r="X161" s="246">
        <v>3</v>
      </c>
      <c r="Y161" s="246" t="s">
        <v>23</v>
      </c>
      <c r="Z161" s="246">
        <v>0</v>
      </c>
      <c r="AA161" s="246">
        <v>4</v>
      </c>
      <c r="AB161" s="246">
        <v>2</v>
      </c>
      <c r="AC161" s="246">
        <v>1</v>
      </c>
      <c r="AD161" s="246">
        <v>2</v>
      </c>
      <c r="AE161" s="246">
        <v>0</v>
      </c>
      <c r="AF161" s="246">
        <v>0</v>
      </c>
      <c r="AG161" s="246">
        <v>2</v>
      </c>
      <c r="AH161" s="246">
        <v>0</v>
      </c>
      <c r="AI161" s="62" t="s">
        <v>22</v>
      </c>
      <c r="AJ161" s="56" t="s">
        <v>11</v>
      </c>
      <c r="AK161" s="98">
        <v>0</v>
      </c>
      <c r="AL161" s="158">
        <v>0</v>
      </c>
      <c r="AM161" s="218">
        <v>0</v>
      </c>
      <c r="AN161" s="98">
        <v>0</v>
      </c>
      <c r="AO161" s="98">
        <v>0</v>
      </c>
      <c r="AP161" s="98">
        <v>0</v>
      </c>
      <c r="AQ161" s="98">
        <v>0</v>
      </c>
      <c r="AR161" s="76">
        <v>2027</v>
      </c>
    </row>
    <row r="162" spans="1:44" ht="18.75" hidden="1">
      <c r="A162" s="254"/>
      <c r="B162" s="254"/>
      <c r="C162" s="254"/>
      <c r="D162" s="254"/>
      <c r="E162" s="254"/>
      <c r="F162" s="254"/>
      <c r="G162" s="254"/>
      <c r="H162" s="254"/>
      <c r="I162" s="253"/>
      <c r="J162" s="253"/>
      <c r="K162" s="253"/>
      <c r="L162" s="253"/>
      <c r="M162" s="253"/>
      <c r="N162" s="253"/>
      <c r="O162" s="253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>
        <v>0</v>
      </c>
      <c r="AA162" s="235">
        <v>4</v>
      </c>
      <c r="AB162" s="235">
        <v>2</v>
      </c>
      <c r="AC162" s="235">
        <v>1</v>
      </c>
      <c r="AD162" s="235">
        <v>2</v>
      </c>
      <c r="AE162" s="235">
        <v>0</v>
      </c>
      <c r="AF162" s="235">
        <v>0</v>
      </c>
      <c r="AG162" s="235">
        <v>2</v>
      </c>
      <c r="AH162" s="235">
        <v>0</v>
      </c>
      <c r="AI162" s="61" t="s">
        <v>21</v>
      </c>
      <c r="AJ162" s="49" t="s">
        <v>24</v>
      </c>
      <c r="AK162" s="109">
        <v>0</v>
      </c>
      <c r="AL162" s="171">
        <v>0</v>
      </c>
      <c r="AM162" s="213">
        <v>0</v>
      </c>
      <c r="AN162" s="109">
        <v>0</v>
      </c>
      <c r="AO162" s="109">
        <v>0</v>
      </c>
      <c r="AP162" s="109">
        <v>0</v>
      </c>
      <c r="AQ162" s="109">
        <v>0</v>
      </c>
      <c r="AR162" s="72">
        <v>2027</v>
      </c>
    </row>
    <row r="163" spans="1:44" ht="75" hidden="1">
      <c r="A163" s="254"/>
      <c r="B163" s="254"/>
      <c r="C163" s="254"/>
      <c r="D163" s="254"/>
      <c r="E163" s="254"/>
      <c r="F163" s="254"/>
      <c r="G163" s="254"/>
      <c r="H163" s="254"/>
      <c r="I163" s="123"/>
      <c r="J163" s="123"/>
      <c r="K163" s="123"/>
      <c r="L163" s="123"/>
      <c r="M163" s="123"/>
      <c r="N163" s="123"/>
      <c r="O163" s="123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>
        <v>0</v>
      </c>
      <c r="AA163" s="246">
        <v>4</v>
      </c>
      <c r="AB163" s="246">
        <v>2</v>
      </c>
      <c r="AC163" s="246">
        <v>1</v>
      </c>
      <c r="AD163" s="246">
        <v>2</v>
      </c>
      <c r="AE163" s="246">
        <v>0</v>
      </c>
      <c r="AF163" s="246">
        <v>0</v>
      </c>
      <c r="AG163" s="246">
        <v>3</v>
      </c>
      <c r="AH163" s="246">
        <v>0</v>
      </c>
      <c r="AI163" s="113" t="s">
        <v>52</v>
      </c>
      <c r="AJ163" s="56" t="s">
        <v>11</v>
      </c>
      <c r="AK163" s="98">
        <v>0</v>
      </c>
      <c r="AL163" s="158">
        <v>0</v>
      </c>
      <c r="AM163" s="218">
        <v>0</v>
      </c>
      <c r="AN163" s="98">
        <v>0</v>
      </c>
      <c r="AO163" s="98">
        <v>0</v>
      </c>
      <c r="AP163" s="98">
        <v>0</v>
      </c>
      <c r="AQ163" s="98">
        <v>0</v>
      </c>
      <c r="AR163" s="76">
        <v>2027</v>
      </c>
    </row>
    <row r="164" spans="1:44" ht="56.25" hidden="1">
      <c r="A164" s="254"/>
      <c r="B164" s="254"/>
      <c r="C164" s="254"/>
      <c r="D164" s="254"/>
      <c r="E164" s="254"/>
      <c r="F164" s="254"/>
      <c r="G164" s="254"/>
      <c r="H164" s="254"/>
      <c r="I164" s="253"/>
      <c r="J164" s="253"/>
      <c r="K164" s="253"/>
      <c r="L164" s="253"/>
      <c r="M164" s="253"/>
      <c r="N164" s="253"/>
      <c r="O164" s="253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>
        <v>0</v>
      </c>
      <c r="AA164" s="235">
        <v>4</v>
      </c>
      <c r="AB164" s="235">
        <v>2</v>
      </c>
      <c r="AC164" s="235">
        <v>1</v>
      </c>
      <c r="AD164" s="235">
        <v>2</v>
      </c>
      <c r="AE164" s="235">
        <v>0</v>
      </c>
      <c r="AF164" s="235">
        <v>0</v>
      </c>
      <c r="AG164" s="235">
        <v>3</v>
      </c>
      <c r="AH164" s="235">
        <v>0</v>
      </c>
      <c r="AI164" s="61" t="s">
        <v>53</v>
      </c>
      <c r="AJ164" s="60" t="s">
        <v>2</v>
      </c>
      <c r="AK164" s="109">
        <v>0</v>
      </c>
      <c r="AL164" s="171">
        <v>0</v>
      </c>
      <c r="AM164" s="213">
        <v>0</v>
      </c>
      <c r="AN164" s="109">
        <v>0</v>
      </c>
      <c r="AO164" s="109">
        <v>0</v>
      </c>
      <c r="AP164" s="109">
        <v>0</v>
      </c>
      <c r="AQ164" s="109">
        <v>0</v>
      </c>
      <c r="AR164" s="72">
        <v>2027</v>
      </c>
    </row>
    <row r="165" spans="1:44" ht="38.25" customHeight="1">
      <c r="A165" s="254"/>
      <c r="B165" s="254"/>
      <c r="C165" s="254"/>
      <c r="D165" s="254"/>
      <c r="E165" s="254"/>
      <c r="F165" s="254"/>
      <c r="G165" s="254"/>
      <c r="H165" s="254"/>
      <c r="I165" s="191">
        <f>+I165:AI165:AR165</f>
        <v>0</v>
      </c>
      <c r="J165" s="191">
        <v>0</v>
      </c>
      <c r="K165" s="191">
        <v>0</v>
      </c>
      <c r="L165" s="191">
        <v>0</v>
      </c>
      <c r="M165" s="191">
        <v>0</v>
      </c>
      <c r="N165" s="191">
        <v>0</v>
      </c>
      <c r="O165" s="191">
        <v>0</v>
      </c>
      <c r="P165" s="242">
        <v>0</v>
      </c>
      <c r="Q165" s="242">
        <v>0</v>
      </c>
      <c r="R165" s="242">
        <v>0</v>
      </c>
      <c r="S165" s="242">
        <v>0</v>
      </c>
      <c r="T165" s="242">
        <v>0</v>
      </c>
      <c r="U165" s="242">
        <v>0</v>
      </c>
      <c r="V165" s="242">
        <v>0</v>
      </c>
      <c r="W165" s="242">
        <v>0</v>
      </c>
      <c r="X165" s="242">
        <v>0</v>
      </c>
      <c r="Y165" s="242">
        <v>0</v>
      </c>
      <c r="Z165" s="242">
        <v>0</v>
      </c>
      <c r="AA165" s="242">
        <v>4</v>
      </c>
      <c r="AB165" s="242">
        <v>2</v>
      </c>
      <c r="AC165" s="242">
        <v>1</v>
      </c>
      <c r="AD165" s="242">
        <v>2</v>
      </c>
      <c r="AE165" s="242">
        <v>0</v>
      </c>
      <c r="AF165" s="242">
        <v>0</v>
      </c>
      <c r="AG165" s="242">
        <v>0</v>
      </c>
      <c r="AH165" s="242">
        <v>0</v>
      </c>
      <c r="AI165" s="67" t="s">
        <v>182</v>
      </c>
      <c r="AJ165" s="68" t="s">
        <v>11</v>
      </c>
      <c r="AK165" s="214" t="s">
        <v>60</v>
      </c>
      <c r="AL165" s="189">
        <f>AL167+AL169</f>
        <v>274138.72</v>
      </c>
      <c r="AM165" s="189">
        <f>AM167+AM169+AM171+AM173</f>
        <v>5584266.5600000005</v>
      </c>
      <c r="AN165" s="189">
        <f>AN167+AN169</f>
        <v>0</v>
      </c>
      <c r="AO165" s="189">
        <f>AO167+AO169</f>
        <v>0</v>
      </c>
      <c r="AP165" s="189">
        <f>AP167+AP169</f>
        <v>0</v>
      </c>
      <c r="AQ165" s="189">
        <f>SUM(AL165:AP165)</f>
        <v>5858405.28</v>
      </c>
      <c r="AR165" s="95">
        <v>2024</v>
      </c>
    </row>
    <row r="166" spans="1:44" ht="65.25" customHeight="1">
      <c r="A166" s="254"/>
      <c r="B166" s="254"/>
      <c r="C166" s="254"/>
      <c r="D166" s="254"/>
      <c r="E166" s="254"/>
      <c r="F166" s="254"/>
      <c r="G166" s="254"/>
      <c r="H166" s="254"/>
      <c r="I166" s="253"/>
      <c r="J166" s="253"/>
      <c r="K166" s="253"/>
      <c r="L166" s="253"/>
      <c r="M166" s="253"/>
      <c r="N166" s="253"/>
      <c r="O166" s="253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>
        <v>0</v>
      </c>
      <c r="AA166" s="235">
        <v>4</v>
      </c>
      <c r="AB166" s="235">
        <v>2</v>
      </c>
      <c r="AC166" s="235">
        <v>1</v>
      </c>
      <c r="AD166" s="235">
        <v>2</v>
      </c>
      <c r="AE166" s="235">
        <v>0</v>
      </c>
      <c r="AF166" s="235">
        <v>0</v>
      </c>
      <c r="AG166" s="235">
        <v>0</v>
      </c>
      <c r="AH166" s="235">
        <v>1</v>
      </c>
      <c r="AI166" s="61" t="s">
        <v>183</v>
      </c>
      <c r="AJ166" s="60" t="s">
        <v>2</v>
      </c>
      <c r="AK166" s="109" t="s">
        <v>60</v>
      </c>
      <c r="AL166" s="109">
        <v>2</v>
      </c>
      <c r="AM166" s="109">
        <v>2</v>
      </c>
      <c r="AN166" s="109">
        <v>0</v>
      </c>
      <c r="AO166" s="109">
        <v>0</v>
      </c>
      <c r="AP166" s="109">
        <v>0</v>
      </c>
      <c r="AQ166" s="109">
        <f>SUM(AL166:AP166)</f>
        <v>4</v>
      </c>
      <c r="AR166" s="72">
        <v>2024</v>
      </c>
    </row>
    <row r="167" spans="1:44" ht="97.5" customHeight="1">
      <c r="A167" s="254"/>
      <c r="B167" s="254"/>
      <c r="C167" s="254"/>
      <c r="D167" s="254"/>
      <c r="E167" s="254"/>
      <c r="F167" s="254"/>
      <c r="G167" s="254"/>
      <c r="H167" s="254"/>
      <c r="I167" s="123">
        <v>0</v>
      </c>
      <c r="J167" s="123">
        <v>3</v>
      </c>
      <c r="K167" s="123">
        <v>2</v>
      </c>
      <c r="L167" s="123">
        <v>0</v>
      </c>
      <c r="M167" s="123">
        <v>8</v>
      </c>
      <c r="N167" s="123">
        <v>0</v>
      </c>
      <c r="O167" s="123">
        <v>1</v>
      </c>
      <c r="P167" s="246">
        <v>0</v>
      </c>
      <c r="Q167" s="246">
        <v>4</v>
      </c>
      <c r="R167" s="246">
        <v>2</v>
      </c>
      <c r="S167" s="246">
        <v>0</v>
      </c>
      <c r="T167" s="246">
        <v>2</v>
      </c>
      <c r="U167" s="246" t="s">
        <v>18</v>
      </c>
      <c r="V167" s="246">
        <v>9</v>
      </c>
      <c r="W167" s="246">
        <v>0</v>
      </c>
      <c r="X167" s="246">
        <v>4</v>
      </c>
      <c r="Y167" s="246">
        <v>3</v>
      </c>
      <c r="Z167" s="246">
        <v>0</v>
      </c>
      <c r="AA167" s="246">
        <v>4</v>
      </c>
      <c r="AB167" s="246">
        <v>2</v>
      </c>
      <c r="AC167" s="246">
        <v>1</v>
      </c>
      <c r="AD167" s="246">
        <v>2</v>
      </c>
      <c r="AE167" s="246">
        <v>0</v>
      </c>
      <c r="AF167" s="246">
        <v>1</v>
      </c>
      <c r="AG167" s="246">
        <v>0</v>
      </c>
      <c r="AH167" s="246">
        <v>0</v>
      </c>
      <c r="AI167" s="62" t="s">
        <v>204</v>
      </c>
      <c r="AJ167" s="56" t="s">
        <v>11</v>
      </c>
      <c r="AK167" s="98" t="s">
        <v>60</v>
      </c>
      <c r="AL167" s="82">
        <v>154534.32</v>
      </c>
      <c r="AM167" s="82">
        <f>584000-69125.86</f>
        <v>514874.14</v>
      </c>
      <c r="AN167" s="98">
        <v>0</v>
      </c>
      <c r="AO167" s="98">
        <v>0</v>
      </c>
      <c r="AP167" s="98">
        <v>0</v>
      </c>
      <c r="AQ167" s="82">
        <f>AP167+AO167+AN167+AM167+AL167</f>
        <v>669408.46</v>
      </c>
      <c r="AR167" s="76">
        <v>2024</v>
      </c>
    </row>
    <row r="168" spans="1:44" ht="37.5" customHeight="1">
      <c r="A168" s="254"/>
      <c r="B168" s="254"/>
      <c r="C168" s="254"/>
      <c r="D168" s="254"/>
      <c r="E168" s="254"/>
      <c r="F168" s="254"/>
      <c r="G168" s="254"/>
      <c r="H168" s="254"/>
      <c r="I168" s="253"/>
      <c r="J168" s="253"/>
      <c r="K168" s="253"/>
      <c r="L168" s="253"/>
      <c r="M168" s="253"/>
      <c r="N168" s="253"/>
      <c r="O168" s="253"/>
      <c r="P168" s="235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>
        <v>0</v>
      </c>
      <c r="AA168" s="235">
        <v>4</v>
      </c>
      <c r="AB168" s="235">
        <v>2</v>
      </c>
      <c r="AC168" s="235">
        <v>1</v>
      </c>
      <c r="AD168" s="235">
        <v>2</v>
      </c>
      <c r="AE168" s="235">
        <v>0</v>
      </c>
      <c r="AF168" s="235">
        <v>1</v>
      </c>
      <c r="AG168" s="235">
        <v>0</v>
      </c>
      <c r="AH168" s="235">
        <v>1</v>
      </c>
      <c r="AI168" s="61" t="s">
        <v>184</v>
      </c>
      <c r="AJ168" s="60" t="s">
        <v>61</v>
      </c>
      <c r="AK168" s="109" t="s">
        <v>60</v>
      </c>
      <c r="AL168" s="109">
        <v>427.2</v>
      </c>
      <c r="AM168" s="109">
        <v>427.2</v>
      </c>
      <c r="AN168" s="109">
        <v>0</v>
      </c>
      <c r="AO168" s="109">
        <v>0</v>
      </c>
      <c r="AP168" s="109">
        <v>0</v>
      </c>
      <c r="AQ168" s="109">
        <f>AP168+AO168+AN168+AM168+AL168</f>
        <v>854.4</v>
      </c>
      <c r="AR168" s="72">
        <v>2024</v>
      </c>
    </row>
    <row r="169" spans="1:44" ht="96.75" customHeight="1">
      <c r="A169" s="254"/>
      <c r="B169" s="254"/>
      <c r="C169" s="254"/>
      <c r="D169" s="254"/>
      <c r="E169" s="254"/>
      <c r="F169" s="254"/>
      <c r="G169" s="254"/>
      <c r="H169" s="254"/>
      <c r="I169" s="123">
        <v>0</v>
      </c>
      <c r="J169" s="123">
        <v>3</v>
      </c>
      <c r="K169" s="123">
        <v>2</v>
      </c>
      <c r="L169" s="123">
        <v>0</v>
      </c>
      <c r="M169" s="123">
        <v>8</v>
      </c>
      <c r="N169" s="123">
        <v>0</v>
      </c>
      <c r="O169" s="123">
        <v>1</v>
      </c>
      <c r="P169" s="246">
        <v>0</v>
      </c>
      <c r="Q169" s="246">
        <v>4</v>
      </c>
      <c r="R169" s="246">
        <v>2</v>
      </c>
      <c r="S169" s="246">
        <v>0</v>
      </c>
      <c r="T169" s="246">
        <v>2</v>
      </c>
      <c r="U169" s="246" t="s">
        <v>18</v>
      </c>
      <c r="V169" s="246">
        <v>9</v>
      </c>
      <c r="W169" s="246">
        <v>0</v>
      </c>
      <c r="X169" s="246">
        <v>4</v>
      </c>
      <c r="Y169" s="246">
        <v>4</v>
      </c>
      <c r="Z169" s="246">
        <v>0</v>
      </c>
      <c r="AA169" s="246">
        <v>4</v>
      </c>
      <c r="AB169" s="246">
        <v>2</v>
      </c>
      <c r="AC169" s="246">
        <v>1</v>
      </c>
      <c r="AD169" s="246">
        <v>2</v>
      </c>
      <c r="AE169" s="246">
        <v>0</v>
      </c>
      <c r="AF169" s="246">
        <v>2</v>
      </c>
      <c r="AG169" s="246">
        <v>0</v>
      </c>
      <c r="AH169" s="246">
        <v>0</v>
      </c>
      <c r="AI169" s="62" t="s">
        <v>203</v>
      </c>
      <c r="AJ169" s="56" t="s">
        <v>11</v>
      </c>
      <c r="AK169" s="98" t="s">
        <v>60</v>
      </c>
      <c r="AL169" s="82">
        <v>119604.4</v>
      </c>
      <c r="AM169" s="82">
        <f>450000-67330.58</f>
        <v>382669.42</v>
      </c>
      <c r="AN169" s="98">
        <v>0</v>
      </c>
      <c r="AO169" s="98">
        <v>0</v>
      </c>
      <c r="AP169" s="98">
        <v>0</v>
      </c>
      <c r="AQ169" s="82">
        <f>AP169+AO169+AN169+AM169+AL169</f>
        <v>502273.81999999995</v>
      </c>
      <c r="AR169" s="76">
        <v>2024</v>
      </c>
    </row>
    <row r="170" spans="1:44" ht="38.25" customHeight="1">
      <c r="A170" s="254"/>
      <c r="B170" s="254"/>
      <c r="C170" s="254"/>
      <c r="D170" s="254"/>
      <c r="E170" s="254"/>
      <c r="F170" s="254"/>
      <c r="G170" s="254"/>
      <c r="H170" s="254"/>
      <c r="I170" s="253"/>
      <c r="J170" s="253"/>
      <c r="K170" s="253"/>
      <c r="L170" s="253"/>
      <c r="M170" s="253"/>
      <c r="N170" s="253"/>
      <c r="O170" s="253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>
        <v>0</v>
      </c>
      <c r="AA170" s="235">
        <v>4</v>
      </c>
      <c r="AB170" s="235">
        <v>2</v>
      </c>
      <c r="AC170" s="235">
        <v>1</v>
      </c>
      <c r="AD170" s="235">
        <v>2</v>
      </c>
      <c r="AE170" s="235">
        <v>0</v>
      </c>
      <c r="AF170" s="235">
        <v>2</v>
      </c>
      <c r="AG170" s="235">
        <v>0</v>
      </c>
      <c r="AH170" s="235">
        <v>1</v>
      </c>
      <c r="AI170" s="61" t="s">
        <v>185</v>
      </c>
      <c r="AJ170" s="60" t="s">
        <v>61</v>
      </c>
      <c r="AK170" s="109" t="s">
        <v>60</v>
      </c>
      <c r="AL170" s="109">
        <v>310.4</v>
      </c>
      <c r="AM170" s="109">
        <v>310.4</v>
      </c>
      <c r="AN170" s="109">
        <v>0</v>
      </c>
      <c r="AO170" s="109">
        <v>0</v>
      </c>
      <c r="AP170" s="109">
        <v>0</v>
      </c>
      <c r="AQ170" s="109">
        <f>AP170+AO170+AN170+AM170+AL170</f>
        <v>620.8</v>
      </c>
      <c r="AR170" s="72">
        <v>2024</v>
      </c>
    </row>
    <row r="171" spans="1:44" ht="99.75" customHeight="1">
      <c r="A171" s="264"/>
      <c r="B171" s="264"/>
      <c r="C171" s="264"/>
      <c r="D171" s="264"/>
      <c r="E171" s="264"/>
      <c r="F171" s="264"/>
      <c r="G171" s="264"/>
      <c r="H171" s="264"/>
      <c r="I171" s="123">
        <v>0</v>
      </c>
      <c r="J171" s="123">
        <v>3</v>
      </c>
      <c r="K171" s="123">
        <v>2</v>
      </c>
      <c r="L171" s="123">
        <v>0</v>
      </c>
      <c r="M171" s="123">
        <v>8</v>
      </c>
      <c r="N171" s="123">
        <v>0</v>
      </c>
      <c r="O171" s="123">
        <v>1</v>
      </c>
      <c r="P171" s="246">
        <v>0</v>
      </c>
      <c r="Q171" s="246">
        <v>4</v>
      </c>
      <c r="R171" s="246">
        <v>2</v>
      </c>
      <c r="S171" s="246">
        <v>0</v>
      </c>
      <c r="T171" s="246">
        <v>2</v>
      </c>
      <c r="U171" s="246">
        <v>1</v>
      </c>
      <c r="V171" s="246">
        <v>9</v>
      </c>
      <c r="W171" s="246">
        <v>0</v>
      </c>
      <c r="X171" s="246">
        <v>4</v>
      </c>
      <c r="Y171" s="246">
        <v>3</v>
      </c>
      <c r="Z171" s="246">
        <v>0</v>
      </c>
      <c r="AA171" s="246">
        <v>4</v>
      </c>
      <c r="AB171" s="246">
        <v>2</v>
      </c>
      <c r="AC171" s="246">
        <v>1</v>
      </c>
      <c r="AD171" s="246">
        <v>2</v>
      </c>
      <c r="AE171" s="246">
        <v>0</v>
      </c>
      <c r="AF171" s="246">
        <v>3</v>
      </c>
      <c r="AG171" s="246">
        <v>0</v>
      </c>
      <c r="AH171" s="246">
        <v>0</v>
      </c>
      <c r="AI171" s="62" t="s">
        <v>202</v>
      </c>
      <c r="AJ171" s="56" t="s">
        <v>11</v>
      </c>
      <c r="AK171" s="98" t="s">
        <v>60</v>
      </c>
      <c r="AL171" s="98" t="s">
        <v>60</v>
      </c>
      <c r="AM171" s="82">
        <v>2677629</v>
      </c>
      <c r="AN171" s="98">
        <v>0</v>
      </c>
      <c r="AO171" s="98">
        <v>0</v>
      </c>
      <c r="AP171" s="98">
        <v>0</v>
      </c>
      <c r="AQ171" s="82">
        <f>AM171+AN171+AO171+AP171</f>
        <v>2677629</v>
      </c>
      <c r="AR171" s="76">
        <v>2024</v>
      </c>
    </row>
    <row r="172" spans="1:44" ht="39.75" customHeight="1">
      <c r="A172" s="265"/>
      <c r="B172" s="265"/>
      <c r="C172" s="265"/>
      <c r="D172" s="265"/>
      <c r="E172" s="265"/>
      <c r="F172" s="265"/>
      <c r="G172" s="265"/>
      <c r="H172" s="265"/>
      <c r="I172" s="253"/>
      <c r="J172" s="253"/>
      <c r="K172" s="253"/>
      <c r="L172" s="253"/>
      <c r="M172" s="253"/>
      <c r="N172" s="253"/>
      <c r="O172" s="253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>
        <v>0</v>
      </c>
      <c r="AA172" s="235">
        <v>4</v>
      </c>
      <c r="AB172" s="235">
        <v>2</v>
      </c>
      <c r="AC172" s="235">
        <v>1</v>
      </c>
      <c r="AD172" s="235">
        <v>2</v>
      </c>
      <c r="AE172" s="235">
        <v>0</v>
      </c>
      <c r="AF172" s="235">
        <v>3</v>
      </c>
      <c r="AG172" s="235">
        <v>0</v>
      </c>
      <c r="AH172" s="235">
        <v>1</v>
      </c>
      <c r="AI172" s="61" t="s">
        <v>186</v>
      </c>
      <c r="AJ172" s="60" t="s">
        <v>61</v>
      </c>
      <c r="AK172" s="109" t="s">
        <v>60</v>
      </c>
      <c r="AL172" s="109" t="s">
        <v>60</v>
      </c>
      <c r="AM172" s="109">
        <v>427.2</v>
      </c>
      <c r="AN172" s="109">
        <v>0</v>
      </c>
      <c r="AO172" s="109">
        <v>0</v>
      </c>
      <c r="AP172" s="109">
        <v>0</v>
      </c>
      <c r="AQ172" s="109">
        <f>AM172</f>
        <v>427.2</v>
      </c>
      <c r="AR172" s="72">
        <v>2024</v>
      </c>
    </row>
    <row r="173" spans="1:44" ht="94.5" customHeight="1">
      <c r="A173" s="254"/>
      <c r="B173" s="254"/>
      <c r="C173" s="254"/>
      <c r="D173" s="254"/>
      <c r="E173" s="254"/>
      <c r="F173" s="254"/>
      <c r="G173" s="254"/>
      <c r="H173" s="254"/>
      <c r="I173" s="123">
        <v>0</v>
      </c>
      <c r="J173" s="123">
        <v>3</v>
      </c>
      <c r="K173" s="123">
        <v>2</v>
      </c>
      <c r="L173" s="123">
        <v>0</v>
      </c>
      <c r="M173" s="123">
        <v>8</v>
      </c>
      <c r="N173" s="123">
        <v>0</v>
      </c>
      <c r="O173" s="123">
        <v>1</v>
      </c>
      <c r="P173" s="246">
        <v>0</v>
      </c>
      <c r="Q173" s="246">
        <v>4</v>
      </c>
      <c r="R173" s="246">
        <v>2</v>
      </c>
      <c r="S173" s="246">
        <v>0</v>
      </c>
      <c r="T173" s="246">
        <v>2</v>
      </c>
      <c r="U173" s="246">
        <v>1</v>
      </c>
      <c r="V173" s="246">
        <v>9</v>
      </c>
      <c r="W173" s="246">
        <v>0</v>
      </c>
      <c r="X173" s="246">
        <v>4</v>
      </c>
      <c r="Y173" s="246">
        <v>4</v>
      </c>
      <c r="Z173" s="246">
        <v>0</v>
      </c>
      <c r="AA173" s="246">
        <v>4</v>
      </c>
      <c r="AB173" s="246">
        <v>2</v>
      </c>
      <c r="AC173" s="246">
        <v>1</v>
      </c>
      <c r="AD173" s="246">
        <v>2</v>
      </c>
      <c r="AE173" s="246">
        <v>0</v>
      </c>
      <c r="AF173" s="246">
        <v>4</v>
      </c>
      <c r="AG173" s="246">
        <v>0</v>
      </c>
      <c r="AH173" s="246">
        <v>0</v>
      </c>
      <c r="AI173" s="62" t="s">
        <v>187</v>
      </c>
      <c r="AJ173" s="56" t="s">
        <v>11</v>
      </c>
      <c r="AK173" s="98" t="s">
        <v>60</v>
      </c>
      <c r="AL173" s="98" t="s">
        <v>60</v>
      </c>
      <c r="AM173" s="82">
        <v>2009094</v>
      </c>
      <c r="AN173" s="98">
        <v>0</v>
      </c>
      <c r="AO173" s="98">
        <v>0</v>
      </c>
      <c r="AP173" s="98">
        <v>0</v>
      </c>
      <c r="AQ173" s="82">
        <f>AM173</f>
        <v>2009094</v>
      </c>
      <c r="AR173" s="76">
        <v>2024</v>
      </c>
    </row>
    <row r="174" spans="1:44" ht="38.25" customHeight="1">
      <c r="A174" s="254"/>
      <c r="B174" s="254"/>
      <c r="C174" s="254"/>
      <c r="D174" s="254"/>
      <c r="E174" s="254"/>
      <c r="F174" s="254"/>
      <c r="G174" s="254"/>
      <c r="H174" s="254"/>
      <c r="I174" s="253"/>
      <c r="J174" s="253"/>
      <c r="K174" s="253"/>
      <c r="L174" s="253"/>
      <c r="M174" s="253"/>
      <c r="N174" s="253"/>
      <c r="O174" s="253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>
        <v>0</v>
      </c>
      <c r="AA174" s="235">
        <v>4</v>
      </c>
      <c r="AB174" s="235">
        <v>2</v>
      </c>
      <c r="AC174" s="235">
        <v>1</v>
      </c>
      <c r="AD174" s="235">
        <v>2</v>
      </c>
      <c r="AE174" s="235">
        <v>0</v>
      </c>
      <c r="AF174" s="235">
        <v>4</v>
      </c>
      <c r="AG174" s="235">
        <v>0</v>
      </c>
      <c r="AH174" s="235">
        <v>1</v>
      </c>
      <c r="AI174" s="61" t="s">
        <v>188</v>
      </c>
      <c r="AJ174" s="60" t="s">
        <v>61</v>
      </c>
      <c r="AK174" s="109" t="s">
        <v>60</v>
      </c>
      <c r="AL174" s="109" t="s">
        <v>60</v>
      </c>
      <c r="AM174" s="109">
        <v>310.4</v>
      </c>
      <c r="AN174" s="109">
        <v>0</v>
      </c>
      <c r="AO174" s="109">
        <v>0</v>
      </c>
      <c r="AP174" s="109">
        <v>0</v>
      </c>
      <c r="AQ174" s="109">
        <f>AM174</f>
        <v>310.4</v>
      </c>
      <c r="AR174" s="72">
        <v>2024</v>
      </c>
    </row>
    <row r="175" spans="1:44" s="205" customFormat="1" ht="56.25">
      <c r="A175" s="257"/>
      <c r="B175" s="257"/>
      <c r="C175" s="257"/>
      <c r="D175" s="257"/>
      <c r="E175" s="257"/>
      <c r="F175" s="257"/>
      <c r="G175" s="257"/>
      <c r="H175" s="257"/>
      <c r="I175" s="258">
        <v>0</v>
      </c>
      <c r="J175" s="258">
        <v>0</v>
      </c>
      <c r="K175" s="258">
        <v>0</v>
      </c>
      <c r="L175" s="258">
        <v>0</v>
      </c>
      <c r="M175" s="258">
        <v>0</v>
      </c>
      <c r="N175" s="258">
        <v>0</v>
      </c>
      <c r="O175" s="258">
        <v>0</v>
      </c>
      <c r="P175" s="258">
        <v>0</v>
      </c>
      <c r="Q175" s="258">
        <v>0</v>
      </c>
      <c r="R175" s="258">
        <v>0</v>
      </c>
      <c r="S175" s="258">
        <v>0</v>
      </c>
      <c r="T175" s="258">
        <v>0</v>
      </c>
      <c r="U175" s="258">
        <v>0</v>
      </c>
      <c r="V175" s="258">
        <v>0</v>
      </c>
      <c r="W175" s="258">
        <v>0</v>
      </c>
      <c r="X175" s="258">
        <v>0</v>
      </c>
      <c r="Y175" s="258">
        <v>0</v>
      </c>
      <c r="Z175" s="239">
        <v>0</v>
      </c>
      <c r="AA175" s="239">
        <v>4</v>
      </c>
      <c r="AB175" s="239">
        <v>3</v>
      </c>
      <c r="AC175" s="239">
        <v>1</v>
      </c>
      <c r="AD175" s="239">
        <v>0</v>
      </c>
      <c r="AE175" s="239">
        <v>0</v>
      </c>
      <c r="AF175" s="239">
        <v>0</v>
      </c>
      <c r="AG175" s="239">
        <v>0</v>
      </c>
      <c r="AH175" s="239">
        <v>0</v>
      </c>
      <c r="AI175" s="183" t="s">
        <v>189</v>
      </c>
      <c r="AJ175" s="184" t="s">
        <v>11</v>
      </c>
      <c r="AK175" s="185">
        <f aca="true" t="shared" si="16" ref="AK175:AP175">AK176+AK182</f>
        <v>216010.16999999998</v>
      </c>
      <c r="AL175" s="186">
        <f t="shared" si="16"/>
        <v>111437.79000000001</v>
      </c>
      <c r="AM175" s="185">
        <f t="shared" si="16"/>
        <v>61789.86</v>
      </c>
      <c r="AN175" s="185">
        <f t="shared" si="16"/>
        <v>61789.86</v>
      </c>
      <c r="AO175" s="185">
        <f t="shared" si="16"/>
        <v>61789.86</v>
      </c>
      <c r="AP175" s="185">
        <f t="shared" si="16"/>
        <v>61789.86</v>
      </c>
      <c r="AQ175" s="104">
        <f>SUM(AK175:AP175)</f>
        <v>574607.3999999999</v>
      </c>
      <c r="AR175" s="105">
        <v>2027</v>
      </c>
    </row>
    <row r="176" spans="1:44" ht="75">
      <c r="A176" s="254"/>
      <c r="B176" s="254"/>
      <c r="C176" s="254"/>
      <c r="D176" s="254"/>
      <c r="E176" s="254"/>
      <c r="F176" s="254"/>
      <c r="G176" s="254"/>
      <c r="H176" s="254"/>
      <c r="I176" s="191">
        <v>0</v>
      </c>
      <c r="J176" s="191">
        <v>0</v>
      </c>
      <c r="K176" s="191">
        <v>0</v>
      </c>
      <c r="L176" s="191">
        <v>0</v>
      </c>
      <c r="M176" s="191">
        <v>0</v>
      </c>
      <c r="N176" s="191">
        <v>0</v>
      </c>
      <c r="O176" s="191">
        <v>0</v>
      </c>
      <c r="P176" s="191">
        <v>0</v>
      </c>
      <c r="Q176" s="191">
        <v>0</v>
      </c>
      <c r="R176" s="191">
        <v>0</v>
      </c>
      <c r="S176" s="191">
        <v>0</v>
      </c>
      <c r="T176" s="191">
        <v>0</v>
      </c>
      <c r="U176" s="191">
        <v>0</v>
      </c>
      <c r="V176" s="191">
        <v>0</v>
      </c>
      <c r="W176" s="191">
        <v>0</v>
      </c>
      <c r="X176" s="191">
        <v>0</v>
      </c>
      <c r="Y176" s="191">
        <v>0</v>
      </c>
      <c r="Z176" s="242">
        <v>0</v>
      </c>
      <c r="AA176" s="242">
        <v>4</v>
      </c>
      <c r="AB176" s="242">
        <v>3</v>
      </c>
      <c r="AC176" s="242">
        <v>1</v>
      </c>
      <c r="AD176" s="242">
        <v>1</v>
      </c>
      <c r="AE176" s="242">
        <v>0</v>
      </c>
      <c r="AF176" s="242">
        <v>0</v>
      </c>
      <c r="AG176" s="242">
        <v>0</v>
      </c>
      <c r="AH176" s="242">
        <v>0</v>
      </c>
      <c r="AI176" s="67" t="s">
        <v>190</v>
      </c>
      <c r="AJ176" s="68" t="s">
        <v>11</v>
      </c>
      <c r="AK176" s="94">
        <f aca="true" t="shared" si="17" ref="AK176:AP176">AK178</f>
        <v>14070</v>
      </c>
      <c r="AL176" s="178">
        <f t="shared" si="17"/>
        <v>12810</v>
      </c>
      <c r="AM176" s="94">
        <f t="shared" si="17"/>
        <v>14070</v>
      </c>
      <c r="AN176" s="94">
        <f t="shared" si="17"/>
        <v>14070</v>
      </c>
      <c r="AO176" s="94">
        <f t="shared" si="17"/>
        <v>14070</v>
      </c>
      <c r="AP176" s="94">
        <f t="shared" si="17"/>
        <v>14070</v>
      </c>
      <c r="AQ176" s="136">
        <f>SUM(AK176:AP176)</f>
        <v>83160</v>
      </c>
      <c r="AR176" s="95">
        <v>2027</v>
      </c>
    </row>
    <row r="177" spans="1:44" ht="56.25">
      <c r="A177" s="254"/>
      <c r="B177" s="254"/>
      <c r="C177" s="254"/>
      <c r="D177" s="254"/>
      <c r="E177" s="254"/>
      <c r="F177" s="254"/>
      <c r="G177" s="254"/>
      <c r="H177" s="254"/>
      <c r="I177" s="253"/>
      <c r="J177" s="253"/>
      <c r="K177" s="253"/>
      <c r="L177" s="253"/>
      <c r="M177" s="253"/>
      <c r="N177" s="253"/>
      <c r="O177" s="253"/>
      <c r="P177" s="235"/>
      <c r="Q177" s="235"/>
      <c r="R177" s="235"/>
      <c r="S177" s="235"/>
      <c r="T177" s="235"/>
      <c r="U177" s="235"/>
      <c r="V177" s="235"/>
      <c r="W177" s="235"/>
      <c r="X177" s="235"/>
      <c r="Y177" s="235"/>
      <c r="Z177" s="235">
        <v>0</v>
      </c>
      <c r="AA177" s="235">
        <v>4</v>
      </c>
      <c r="AB177" s="235">
        <v>3</v>
      </c>
      <c r="AC177" s="235">
        <v>1</v>
      </c>
      <c r="AD177" s="235">
        <v>1</v>
      </c>
      <c r="AE177" s="235">
        <v>0</v>
      </c>
      <c r="AF177" s="235">
        <v>0</v>
      </c>
      <c r="AG177" s="235">
        <v>0</v>
      </c>
      <c r="AH177" s="235">
        <v>1</v>
      </c>
      <c r="AI177" s="137" t="s">
        <v>191</v>
      </c>
      <c r="AJ177" s="60" t="s">
        <v>2</v>
      </c>
      <c r="AK177" s="69">
        <v>0</v>
      </c>
      <c r="AL177" s="179">
        <v>0</v>
      </c>
      <c r="AM177" s="69">
        <v>0</v>
      </c>
      <c r="AN177" s="69">
        <v>0</v>
      </c>
      <c r="AO177" s="69">
        <v>0</v>
      </c>
      <c r="AP177" s="69">
        <v>0</v>
      </c>
      <c r="AQ177" s="69">
        <v>0</v>
      </c>
      <c r="AR177" s="72">
        <v>2027</v>
      </c>
    </row>
    <row r="178" spans="1:44" ht="66" customHeight="1">
      <c r="A178" s="254"/>
      <c r="B178" s="254"/>
      <c r="C178" s="254"/>
      <c r="D178" s="254"/>
      <c r="E178" s="254"/>
      <c r="F178" s="254"/>
      <c r="G178" s="254"/>
      <c r="H178" s="254"/>
      <c r="I178" s="123">
        <v>0</v>
      </c>
      <c r="J178" s="123">
        <v>3</v>
      </c>
      <c r="K178" s="123">
        <v>2</v>
      </c>
      <c r="L178" s="123">
        <v>0</v>
      </c>
      <c r="M178" s="123">
        <v>7</v>
      </c>
      <c r="N178" s="123">
        <v>0</v>
      </c>
      <c r="O178" s="123">
        <v>9</v>
      </c>
      <c r="P178" s="246">
        <v>0</v>
      </c>
      <c r="Q178" s="246">
        <v>4</v>
      </c>
      <c r="R178" s="246">
        <v>3</v>
      </c>
      <c r="S178" s="246">
        <v>0</v>
      </c>
      <c r="T178" s="246">
        <v>1</v>
      </c>
      <c r="U178" s="246">
        <v>2</v>
      </c>
      <c r="V178" s="246">
        <v>0</v>
      </c>
      <c r="W178" s="246">
        <v>0</v>
      </c>
      <c r="X178" s="246">
        <v>1</v>
      </c>
      <c r="Y178" s="246" t="s">
        <v>17</v>
      </c>
      <c r="Z178" s="246">
        <v>0</v>
      </c>
      <c r="AA178" s="246">
        <v>4</v>
      </c>
      <c r="AB178" s="246">
        <v>3</v>
      </c>
      <c r="AC178" s="246">
        <v>1</v>
      </c>
      <c r="AD178" s="246">
        <v>1</v>
      </c>
      <c r="AE178" s="246">
        <v>0</v>
      </c>
      <c r="AF178" s="246">
        <v>1</v>
      </c>
      <c r="AG178" s="246">
        <v>0</v>
      </c>
      <c r="AH178" s="246">
        <v>0</v>
      </c>
      <c r="AI178" s="130" t="s">
        <v>192</v>
      </c>
      <c r="AJ178" s="56" t="s">
        <v>11</v>
      </c>
      <c r="AK178" s="82">
        <v>14070</v>
      </c>
      <c r="AL178" s="82">
        <v>12810</v>
      </c>
      <c r="AM178" s="82">
        <v>14070</v>
      </c>
      <c r="AN178" s="82">
        <v>14070</v>
      </c>
      <c r="AO178" s="82">
        <v>14070</v>
      </c>
      <c r="AP178" s="82">
        <v>14070</v>
      </c>
      <c r="AQ178" s="75">
        <f>AM178+AN178+AO178+AP178+AL178+AK178</f>
        <v>83160</v>
      </c>
      <c r="AR178" s="76">
        <v>2027</v>
      </c>
    </row>
    <row r="179" spans="1:44" ht="56.25">
      <c r="A179" s="254"/>
      <c r="B179" s="254"/>
      <c r="C179" s="254"/>
      <c r="D179" s="254"/>
      <c r="E179" s="254"/>
      <c r="F179" s="254"/>
      <c r="G179" s="254"/>
      <c r="H179" s="254"/>
      <c r="I179" s="253"/>
      <c r="J179" s="253"/>
      <c r="K179" s="253"/>
      <c r="L179" s="253"/>
      <c r="M179" s="253"/>
      <c r="N179" s="253"/>
      <c r="O179" s="253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>
        <v>0</v>
      </c>
      <c r="AA179" s="235">
        <v>4</v>
      </c>
      <c r="AB179" s="235">
        <v>3</v>
      </c>
      <c r="AC179" s="235">
        <v>1</v>
      </c>
      <c r="AD179" s="235">
        <v>1</v>
      </c>
      <c r="AE179" s="235">
        <v>0</v>
      </c>
      <c r="AF179" s="235">
        <v>1</v>
      </c>
      <c r="AG179" s="235">
        <v>0</v>
      </c>
      <c r="AH179" s="235">
        <v>1</v>
      </c>
      <c r="AI179" s="137" t="s">
        <v>193</v>
      </c>
      <c r="AJ179" s="60" t="s">
        <v>2</v>
      </c>
      <c r="AK179" s="69" t="s">
        <v>28</v>
      </c>
      <c r="AL179" s="69" t="s">
        <v>62</v>
      </c>
      <c r="AM179" s="69" t="s">
        <v>30</v>
      </c>
      <c r="AN179" s="69" t="s">
        <v>31</v>
      </c>
      <c r="AO179" s="69" t="s">
        <v>32</v>
      </c>
      <c r="AP179" s="69" t="s">
        <v>33</v>
      </c>
      <c r="AQ179" s="69" t="s">
        <v>28</v>
      </c>
      <c r="AR179" s="72">
        <v>2027</v>
      </c>
    </row>
    <row r="180" spans="1:44" ht="56.25">
      <c r="A180" s="254"/>
      <c r="B180" s="254"/>
      <c r="C180" s="254"/>
      <c r="D180" s="254"/>
      <c r="E180" s="254"/>
      <c r="F180" s="254"/>
      <c r="G180" s="254"/>
      <c r="H180" s="254"/>
      <c r="I180" s="123"/>
      <c r="J180" s="123"/>
      <c r="K180" s="123"/>
      <c r="L180" s="123"/>
      <c r="M180" s="123"/>
      <c r="N180" s="123"/>
      <c r="O180" s="123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>
        <v>0</v>
      </c>
      <c r="AA180" s="246">
        <v>4</v>
      </c>
      <c r="AB180" s="246">
        <v>3</v>
      </c>
      <c r="AC180" s="246">
        <v>1</v>
      </c>
      <c r="AD180" s="246">
        <v>1</v>
      </c>
      <c r="AE180" s="246">
        <v>0</v>
      </c>
      <c r="AF180" s="246">
        <v>2</v>
      </c>
      <c r="AG180" s="246">
        <v>0</v>
      </c>
      <c r="AH180" s="246">
        <v>0</v>
      </c>
      <c r="AI180" s="130" t="s">
        <v>194</v>
      </c>
      <c r="AJ180" s="56" t="s">
        <v>43</v>
      </c>
      <c r="AK180" s="85" t="s">
        <v>44</v>
      </c>
      <c r="AL180" s="174" t="s">
        <v>44</v>
      </c>
      <c r="AM180" s="85" t="s">
        <v>44</v>
      </c>
      <c r="AN180" s="85" t="s">
        <v>44</v>
      </c>
      <c r="AO180" s="85" t="s">
        <v>44</v>
      </c>
      <c r="AP180" s="85" t="s">
        <v>44</v>
      </c>
      <c r="AQ180" s="85" t="s">
        <v>44</v>
      </c>
      <c r="AR180" s="76">
        <v>2027</v>
      </c>
    </row>
    <row r="181" spans="1:44" ht="81" customHeight="1">
      <c r="A181" s="254"/>
      <c r="B181" s="254"/>
      <c r="C181" s="254"/>
      <c r="D181" s="254"/>
      <c r="E181" s="254"/>
      <c r="F181" s="254"/>
      <c r="G181" s="254"/>
      <c r="H181" s="254"/>
      <c r="I181" s="253"/>
      <c r="J181" s="253"/>
      <c r="K181" s="253"/>
      <c r="L181" s="253"/>
      <c r="M181" s="253"/>
      <c r="N181" s="253"/>
      <c r="O181" s="253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  <c r="Z181" s="235">
        <v>0</v>
      </c>
      <c r="AA181" s="235">
        <v>4</v>
      </c>
      <c r="AB181" s="235">
        <v>3</v>
      </c>
      <c r="AC181" s="235">
        <v>1</v>
      </c>
      <c r="AD181" s="235">
        <v>1</v>
      </c>
      <c r="AE181" s="235">
        <v>0</v>
      </c>
      <c r="AF181" s="235">
        <v>2</v>
      </c>
      <c r="AG181" s="235">
        <v>0</v>
      </c>
      <c r="AH181" s="235">
        <v>1</v>
      </c>
      <c r="AI181" s="137" t="s">
        <v>195</v>
      </c>
      <c r="AJ181" s="60" t="s">
        <v>2</v>
      </c>
      <c r="AK181" s="69">
        <v>1</v>
      </c>
      <c r="AL181" s="179">
        <v>1</v>
      </c>
      <c r="AM181" s="69">
        <v>1</v>
      </c>
      <c r="AN181" s="69">
        <v>1</v>
      </c>
      <c r="AO181" s="69">
        <v>1</v>
      </c>
      <c r="AP181" s="69">
        <v>1</v>
      </c>
      <c r="AQ181" s="69">
        <v>1</v>
      </c>
      <c r="AR181" s="72">
        <v>2027</v>
      </c>
    </row>
    <row r="182" spans="1:44" s="197" customFormat="1" ht="75">
      <c r="A182" s="256"/>
      <c r="B182" s="256"/>
      <c r="C182" s="256"/>
      <c r="D182" s="256"/>
      <c r="E182" s="256"/>
      <c r="F182" s="256"/>
      <c r="G182" s="256"/>
      <c r="H182" s="256"/>
      <c r="I182" s="191">
        <v>0</v>
      </c>
      <c r="J182" s="191">
        <v>0</v>
      </c>
      <c r="K182" s="191">
        <v>0</v>
      </c>
      <c r="L182" s="191">
        <v>0</v>
      </c>
      <c r="M182" s="191">
        <v>0</v>
      </c>
      <c r="N182" s="191">
        <v>0</v>
      </c>
      <c r="O182" s="191">
        <v>0</v>
      </c>
      <c r="P182" s="191">
        <v>0</v>
      </c>
      <c r="Q182" s="191">
        <v>0</v>
      </c>
      <c r="R182" s="191">
        <v>0</v>
      </c>
      <c r="S182" s="191">
        <v>0</v>
      </c>
      <c r="T182" s="191">
        <v>0</v>
      </c>
      <c r="U182" s="191">
        <v>0</v>
      </c>
      <c r="V182" s="191">
        <v>0</v>
      </c>
      <c r="W182" s="191">
        <v>0</v>
      </c>
      <c r="X182" s="191">
        <v>0</v>
      </c>
      <c r="Y182" s="191">
        <v>0</v>
      </c>
      <c r="Z182" s="242">
        <v>0</v>
      </c>
      <c r="AA182" s="242">
        <v>4</v>
      </c>
      <c r="AB182" s="242">
        <v>3</v>
      </c>
      <c r="AC182" s="242">
        <v>1</v>
      </c>
      <c r="AD182" s="242">
        <v>2</v>
      </c>
      <c r="AE182" s="242">
        <v>0</v>
      </c>
      <c r="AF182" s="242">
        <v>0</v>
      </c>
      <c r="AG182" s="242">
        <v>0</v>
      </c>
      <c r="AH182" s="242">
        <v>0</v>
      </c>
      <c r="AI182" s="67" t="s">
        <v>196</v>
      </c>
      <c r="AJ182" s="68" t="s">
        <v>11</v>
      </c>
      <c r="AK182" s="94">
        <f aca="true" t="shared" si="18" ref="AK182:AP182">AK184+AK186</f>
        <v>201940.16999999998</v>
      </c>
      <c r="AL182" s="178">
        <f t="shared" si="18"/>
        <v>98627.79000000001</v>
      </c>
      <c r="AM182" s="94">
        <f t="shared" si="18"/>
        <v>47719.86</v>
      </c>
      <c r="AN182" s="94">
        <f t="shared" si="18"/>
        <v>47719.86</v>
      </c>
      <c r="AO182" s="94">
        <f t="shared" si="18"/>
        <v>47719.86</v>
      </c>
      <c r="AP182" s="94">
        <f t="shared" si="18"/>
        <v>47719.86</v>
      </c>
      <c r="AQ182" s="136">
        <f>SUM(AK182:AP182)</f>
        <v>491447.3999999999</v>
      </c>
      <c r="AR182" s="95">
        <v>2027</v>
      </c>
    </row>
    <row r="183" spans="1:44" ht="73.5" customHeight="1">
      <c r="A183" s="254"/>
      <c r="B183" s="254"/>
      <c r="C183" s="254"/>
      <c r="D183" s="254"/>
      <c r="E183" s="254"/>
      <c r="F183" s="254"/>
      <c r="G183" s="254"/>
      <c r="H183" s="254"/>
      <c r="I183" s="253"/>
      <c r="J183" s="253"/>
      <c r="K183" s="253"/>
      <c r="L183" s="253"/>
      <c r="M183" s="253"/>
      <c r="N183" s="253"/>
      <c r="O183" s="253"/>
      <c r="P183" s="235"/>
      <c r="Q183" s="235"/>
      <c r="R183" s="235"/>
      <c r="S183" s="235"/>
      <c r="T183" s="235"/>
      <c r="U183" s="235"/>
      <c r="V183" s="235"/>
      <c r="W183" s="235"/>
      <c r="X183" s="235"/>
      <c r="Y183" s="235"/>
      <c r="Z183" s="235">
        <v>0</v>
      </c>
      <c r="AA183" s="235">
        <v>4</v>
      </c>
      <c r="AB183" s="235">
        <v>3</v>
      </c>
      <c r="AC183" s="235">
        <v>1</v>
      </c>
      <c r="AD183" s="235">
        <v>2</v>
      </c>
      <c r="AE183" s="235">
        <v>0</v>
      </c>
      <c r="AF183" s="235">
        <v>0</v>
      </c>
      <c r="AG183" s="235">
        <v>0</v>
      </c>
      <c r="AH183" s="235">
        <v>1</v>
      </c>
      <c r="AI183" s="137" t="s">
        <v>197</v>
      </c>
      <c r="AJ183" s="49" t="s">
        <v>4</v>
      </c>
      <c r="AK183" s="69">
        <v>25</v>
      </c>
      <c r="AL183" s="179">
        <v>25</v>
      </c>
      <c r="AM183" s="69">
        <v>25</v>
      </c>
      <c r="AN183" s="69">
        <v>25</v>
      </c>
      <c r="AO183" s="69">
        <v>25</v>
      </c>
      <c r="AP183" s="69">
        <v>25</v>
      </c>
      <c r="AQ183" s="69">
        <v>25</v>
      </c>
      <c r="AR183" s="72">
        <v>2027</v>
      </c>
    </row>
    <row r="184" spans="1:44" ht="75">
      <c r="A184" s="254"/>
      <c r="B184" s="254"/>
      <c r="C184" s="254"/>
      <c r="D184" s="254"/>
      <c r="E184" s="254"/>
      <c r="F184" s="254"/>
      <c r="G184" s="254"/>
      <c r="H184" s="254"/>
      <c r="I184" s="123">
        <v>0</v>
      </c>
      <c r="J184" s="123">
        <v>3</v>
      </c>
      <c r="K184" s="123">
        <v>2</v>
      </c>
      <c r="L184" s="123">
        <v>0</v>
      </c>
      <c r="M184" s="123">
        <v>7</v>
      </c>
      <c r="N184" s="123">
        <v>0</v>
      </c>
      <c r="O184" s="123">
        <v>9</v>
      </c>
      <c r="P184" s="246">
        <v>0</v>
      </c>
      <c r="Q184" s="246">
        <v>4</v>
      </c>
      <c r="R184" s="246">
        <v>3</v>
      </c>
      <c r="S184" s="246">
        <v>0</v>
      </c>
      <c r="T184" s="246">
        <v>1</v>
      </c>
      <c r="U184" s="246">
        <v>2</v>
      </c>
      <c r="V184" s="246">
        <v>0</v>
      </c>
      <c r="W184" s="246">
        <v>0</v>
      </c>
      <c r="X184" s="246">
        <v>2</v>
      </c>
      <c r="Y184" s="246" t="s">
        <v>17</v>
      </c>
      <c r="Z184" s="246">
        <v>0</v>
      </c>
      <c r="AA184" s="246">
        <v>4</v>
      </c>
      <c r="AB184" s="246">
        <v>3</v>
      </c>
      <c r="AC184" s="246">
        <v>1</v>
      </c>
      <c r="AD184" s="246">
        <v>2</v>
      </c>
      <c r="AE184" s="246">
        <v>0</v>
      </c>
      <c r="AF184" s="246">
        <v>1</v>
      </c>
      <c r="AG184" s="246">
        <v>0</v>
      </c>
      <c r="AH184" s="246">
        <v>0</v>
      </c>
      <c r="AI184" s="130" t="s">
        <v>198</v>
      </c>
      <c r="AJ184" s="56" t="s">
        <v>11</v>
      </c>
      <c r="AK184" s="82">
        <f>33769.71+8596.26+262.95</f>
        <v>42628.92</v>
      </c>
      <c r="AL184" s="161">
        <v>36777.54</v>
      </c>
      <c r="AM184" s="82">
        <v>47719.86</v>
      </c>
      <c r="AN184" s="82">
        <v>47719.86</v>
      </c>
      <c r="AO184" s="82">
        <v>47719.86</v>
      </c>
      <c r="AP184" s="82">
        <v>47719.86</v>
      </c>
      <c r="AQ184" s="75">
        <f>SUM(AK184:AP184)</f>
        <v>270285.89999999997</v>
      </c>
      <c r="AR184" s="138">
        <v>2027</v>
      </c>
    </row>
    <row r="185" spans="1:44" ht="56.25">
      <c r="A185" s="254"/>
      <c r="B185" s="254"/>
      <c r="C185" s="254"/>
      <c r="D185" s="254"/>
      <c r="E185" s="254"/>
      <c r="F185" s="254"/>
      <c r="G185" s="254"/>
      <c r="H185" s="254"/>
      <c r="I185" s="253"/>
      <c r="J185" s="253"/>
      <c r="K185" s="253"/>
      <c r="L185" s="253"/>
      <c r="M185" s="253"/>
      <c r="N185" s="253"/>
      <c r="O185" s="253"/>
      <c r="P185" s="235"/>
      <c r="Q185" s="235"/>
      <c r="R185" s="235"/>
      <c r="S185" s="235"/>
      <c r="T185" s="235"/>
      <c r="U185" s="235"/>
      <c r="V185" s="235"/>
      <c r="W185" s="235"/>
      <c r="X185" s="235"/>
      <c r="Y185" s="235"/>
      <c r="Z185" s="235">
        <v>0</v>
      </c>
      <c r="AA185" s="235">
        <v>4</v>
      </c>
      <c r="AB185" s="235">
        <v>3</v>
      </c>
      <c r="AC185" s="235">
        <v>1</v>
      </c>
      <c r="AD185" s="235">
        <v>2</v>
      </c>
      <c r="AE185" s="235">
        <v>0</v>
      </c>
      <c r="AF185" s="235">
        <v>1</v>
      </c>
      <c r="AG185" s="235">
        <v>0</v>
      </c>
      <c r="AH185" s="235">
        <v>1</v>
      </c>
      <c r="AI185" s="139" t="s">
        <v>199</v>
      </c>
      <c r="AJ185" s="60" t="s">
        <v>2</v>
      </c>
      <c r="AK185" s="69">
        <v>9</v>
      </c>
      <c r="AL185" s="179">
        <v>8</v>
      </c>
      <c r="AM185" s="69">
        <v>8</v>
      </c>
      <c r="AN185" s="69">
        <v>8</v>
      </c>
      <c r="AO185" s="69">
        <v>8</v>
      </c>
      <c r="AP185" s="69">
        <v>8</v>
      </c>
      <c r="AQ185" s="69">
        <v>8</v>
      </c>
      <c r="AR185" s="72">
        <v>2027</v>
      </c>
    </row>
    <row r="186" spans="1:44" ht="75">
      <c r="A186" s="254"/>
      <c r="B186" s="254"/>
      <c r="C186" s="254"/>
      <c r="D186" s="254"/>
      <c r="E186" s="254"/>
      <c r="F186" s="254"/>
      <c r="G186" s="254"/>
      <c r="H186" s="254"/>
      <c r="I186" s="123">
        <v>0</v>
      </c>
      <c r="J186" s="123">
        <v>3</v>
      </c>
      <c r="K186" s="123">
        <v>2</v>
      </c>
      <c r="L186" s="123">
        <v>0</v>
      </c>
      <c r="M186" s="123">
        <v>7</v>
      </c>
      <c r="N186" s="123">
        <v>0</v>
      </c>
      <c r="O186" s="123">
        <v>9</v>
      </c>
      <c r="P186" s="246">
        <v>0</v>
      </c>
      <c r="Q186" s="246">
        <v>4</v>
      </c>
      <c r="R186" s="246">
        <v>3</v>
      </c>
      <c r="S186" s="246">
        <v>0</v>
      </c>
      <c r="T186" s="246">
        <v>1</v>
      </c>
      <c r="U186" s="246">
        <v>1</v>
      </c>
      <c r="V186" s="246">
        <v>0</v>
      </c>
      <c r="W186" s="246">
        <v>2</v>
      </c>
      <c r="X186" s="246">
        <v>4</v>
      </c>
      <c r="Y186" s="246" t="s">
        <v>15</v>
      </c>
      <c r="Z186" s="246">
        <v>0</v>
      </c>
      <c r="AA186" s="246">
        <v>4</v>
      </c>
      <c r="AB186" s="246">
        <v>3</v>
      </c>
      <c r="AC186" s="246">
        <v>1</v>
      </c>
      <c r="AD186" s="246">
        <v>2</v>
      </c>
      <c r="AE186" s="246">
        <v>0</v>
      </c>
      <c r="AF186" s="246">
        <v>2</v>
      </c>
      <c r="AG186" s="246">
        <v>0</v>
      </c>
      <c r="AH186" s="246">
        <v>0</v>
      </c>
      <c r="AI186" s="130" t="s">
        <v>200</v>
      </c>
      <c r="AJ186" s="56" t="s">
        <v>11</v>
      </c>
      <c r="AK186" s="82">
        <f>103083.75+56227.5</f>
        <v>159311.25</v>
      </c>
      <c r="AL186" s="82">
        <f>159313.25-97463</f>
        <v>61850.25</v>
      </c>
      <c r="AM186" s="82">
        <v>0</v>
      </c>
      <c r="AN186" s="82">
        <v>0</v>
      </c>
      <c r="AO186" s="82">
        <v>0</v>
      </c>
      <c r="AP186" s="99">
        <v>0</v>
      </c>
      <c r="AQ186" s="75">
        <f>SUM(AK186:AP186)</f>
        <v>221161.5</v>
      </c>
      <c r="AR186" s="76">
        <v>2027</v>
      </c>
    </row>
    <row r="187" spans="1:44" ht="56.25">
      <c r="A187" s="254"/>
      <c r="B187" s="254"/>
      <c r="C187" s="254"/>
      <c r="D187" s="254"/>
      <c r="E187" s="254"/>
      <c r="F187" s="254"/>
      <c r="G187" s="254"/>
      <c r="H187" s="254"/>
      <c r="I187" s="253"/>
      <c r="J187" s="253"/>
      <c r="K187" s="253"/>
      <c r="L187" s="253"/>
      <c r="M187" s="253"/>
      <c r="N187" s="253"/>
      <c r="O187" s="253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>
        <v>0</v>
      </c>
      <c r="AA187" s="235">
        <v>4</v>
      </c>
      <c r="AB187" s="235">
        <v>3</v>
      </c>
      <c r="AC187" s="235">
        <v>1</v>
      </c>
      <c r="AD187" s="235">
        <v>2</v>
      </c>
      <c r="AE187" s="235">
        <v>0</v>
      </c>
      <c r="AF187" s="235">
        <v>2</v>
      </c>
      <c r="AG187" s="235">
        <v>0</v>
      </c>
      <c r="AH187" s="235">
        <v>1</v>
      </c>
      <c r="AI187" s="140" t="s">
        <v>201</v>
      </c>
      <c r="AJ187" s="60" t="s">
        <v>2</v>
      </c>
      <c r="AK187" s="69">
        <v>85</v>
      </c>
      <c r="AL187" s="69">
        <v>33</v>
      </c>
      <c r="AM187" s="69">
        <v>0</v>
      </c>
      <c r="AN187" s="69">
        <v>0</v>
      </c>
      <c r="AO187" s="69">
        <v>0</v>
      </c>
      <c r="AP187" s="69">
        <v>0</v>
      </c>
      <c r="AQ187" s="114">
        <f>(AN187+AO187+AP187)/3</f>
        <v>0</v>
      </c>
      <c r="AR187" s="72">
        <v>2027</v>
      </c>
    </row>
    <row r="188" spans="1:44" ht="18.75">
      <c r="A188" s="40"/>
      <c r="B188" s="40"/>
      <c r="C188" s="40"/>
      <c r="D188" s="40"/>
      <c r="E188" s="40"/>
      <c r="F188" s="40"/>
      <c r="G188" s="40"/>
      <c r="H188" s="40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5"/>
      <c r="AA188" s="65"/>
      <c r="AB188" s="65"/>
      <c r="AC188" s="65"/>
      <c r="AD188" s="65"/>
      <c r="AE188" s="65"/>
      <c r="AF188" s="65"/>
      <c r="AG188" s="65"/>
      <c r="AH188" s="65"/>
      <c r="AI188" s="61"/>
      <c r="AJ188" s="60"/>
      <c r="AK188" s="69"/>
      <c r="AL188" s="152"/>
      <c r="AM188" s="182"/>
      <c r="AN188" s="93"/>
      <c r="AO188" s="93"/>
      <c r="AP188" s="93"/>
      <c r="AQ188" s="141"/>
      <c r="AR188" s="77"/>
    </row>
    <row r="189" spans="9:35" ht="15"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4"/>
    </row>
    <row r="190" spans="9:35" ht="15" customHeight="1"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4"/>
    </row>
  </sheetData>
  <sheetProtection/>
  <mergeCells count="25">
    <mergeCell ref="AK6:AR6"/>
    <mergeCell ref="AE15:AF16"/>
    <mergeCell ref="AG15:AH16"/>
    <mergeCell ref="AK9:AR9"/>
    <mergeCell ref="I14:Y14"/>
    <mergeCell ref="L15:M16"/>
    <mergeCell ref="Z15:AA16"/>
    <mergeCell ref="AB15:AB16"/>
    <mergeCell ref="AJ14:AJ16"/>
    <mergeCell ref="I15:K16"/>
    <mergeCell ref="Z14:AH14"/>
    <mergeCell ref="P15:Y16"/>
    <mergeCell ref="N15:O16"/>
    <mergeCell ref="AC15:AC16"/>
    <mergeCell ref="AD15:AD16"/>
    <mergeCell ref="A4:AR4"/>
    <mergeCell ref="AK10:AR10"/>
    <mergeCell ref="AK7:AR7"/>
    <mergeCell ref="AI14:AI16"/>
    <mergeCell ref="A11:AR11"/>
    <mergeCell ref="AN2:AR2"/>
    <mergeCell ref="AK14:AP15"/>
    <mergeCell ref="A3:AR3"/>
    <mergeCell ref="AK8:AR8"/>
    <mergeCell ref="AQ14:AR15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300" verticalDpi="3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2024-03-22T07:42:12Z</cp:lastPrinted>
  <dcterms:created xsi:type="dcterms:W3CDTF">2011-12-09T07:36:49Z</dcterms:created>
  <dcterms:modified xsi:type="dcterms:W3CDTF">2024-03-22T07:42:14Z</dcterms:modified>
  <cp:category/>
  <cp:version/>
  <cp:contentType/>
  <cp:contentStatus/>
</cp:coreProperties>
</file>